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1715" windowHeight="6255" activeTab="4"/>
  </bookViews>
  <sheets>
    <sheet name="ปลัด" sheetId="1" r:id="rId1"/>
    <sheet name="คลัง" sheetId="2" r:id="rId2"/>
    <sheet name="ช่าง" sheetId="3" r:id="rId3"/>
    <sheet name="ศึกษา" sheetId="4" r:id="rId4"/>
    <sheet name="ยอดรวม" sheetId="5" r:id="rId5"/>
    <sheet name="สาธารณสุขข" sheetId="6" r:id="rId6"/>
    <sheet name="โยธา" sheetId="7" r:id="rId7"/>
    <sheet name="การคลังS" sheetId="8" r:id="rId8"/>
    <sheet name="สำนักปลัด" sheetId="9" r:id="rId9"/>
    <sheet name="ส่วนศึกษาS" sheetId="10" r:id="rId10"/>
    <sheet name="เงินเดือน" sheetId="11" r:id="rId11"/>
    <sheet name="ส่วนสาธารณ7" sheetId="12" r:id="rId12"/>
    <sheet name="Sheet8" sheetId="13" r:id="rId13"/>
    <sheet name="Sheet1" sheetId="14" r:id="rId14"/>
    <sheet name="Sheet2" sheetId="15" r:id="rId15"/>
    <sheet name="Sheet3" sheetId="16" r:id="rId16"/>
  </sheets>
  <definedNames>
    <definedName name="_xlnm.Print_Area" localSheetId="8">'สำนักปลัด'!$A:$IV</definedName>
  </definedNames>
  <calcPr fullCalcOnLoad="1"/>
</workbook>
</file>

<file path=xl/sharedStrings.xml><?xml version="1.0" encoding="utf-8"?>
<sst xmlns="http://schemas.openxmlformats.org/spreadsheetml/2006/main" count="1957" uniqueCount="359">
  <si>
    <t>องค์การบริหารส่วนตำบลหันห้วยทราย</t>
  </si>
  <si>
    <t>แผนการใช้จ่ายเงินของหน่วยงานคลัง</t>
  </si>
  <si>
    <t>ลำดับที่</t>
  </si>
  <si>
    <t>รายการ</t>
  </si>
  <si>
    <t>ประมาณการค่าใช้จ่าย</t>
  </si>
  <si>
    <t>รวม</t>
  </si>
  <si>
    <t>เดือนตุลาคม</t>
  </si>
  <si>
    <t>เดือนพฤศจิกายน</t>
  </si>
  <si>
    <t>เดือนธันวาคม</t>
  </si>
  <si>
    <t>รายจ่ายงบกลาง</t>
  </si>
  <si>
    <t>เงินดือน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</si>
  <si>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</si>
  <si>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</si>
  <si>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</si>
  <si>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</si>
  <si>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</si>
  <si>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</si>
  <si>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</si>
  <si>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</si>
  <si>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หมายเหตุ</t>
  </si>
  <si>
    <t>……………………………………………………………………………………………………………………………</t>
  </si>
  <si>
    <t>ลงชื่อ</t>
  </si>
  <si>
    <t>ผู้รายงาน</t>
  </si>
  <si>
    <t>เดือนมกราคม</t>
  </si>
  <si>
    <t>เดือนกุมภาพันธ์</t>
  </si>
  <si>
    <t>เดือนมีนาคม</t>
  </si>
  <si>
    <t>เดือนเมษายน</t>
  </si>
  <si>
    <t>เดือนพฤษภาคม</t>
  </si>
  <si>
    <t>เดือนมิถุนายน</t>
  </si>
  <si>
    <t>แผนการใช้จ่ายเงินของหน่วยสำนักปลัด</t>
  </si>
  <si>
    <t>แผนการใช้จ่ายเงินของหน่วยงานศึกษา  ศาสนาและวัฒนธรรม</t>
  </si>
  <si>
    <t>หัวหน้าหน่วยงาน</t>
  </si>
  <si>
    <t xml:space="preserve">        นักบริหารงาน   อบต.  6</t>
  </si>
  <si>
    <t>แผนการใช้จ่ายเงินของหน่วยงานสาธารณสุขและสิ่งแวดล้อม</t>
  </si>
  <si>
    <t>รายจ่ายจริง  ประจำปี งบประมาณ 2548</t>
  </si>
  <si>
    <t>ส่วนการคลัง  องค์การบริหารส่วนตำบลหันห้วยทราย</t>
  </si>
  <si>
    <t>ประมาณการ</t>
  </si>
  <si>
    <t>ต.ค</t>
  </si>
  <si>
    <t>พ.ย</t>
  </si>
  <si>
    <t>ธ.ค</t>
  </si>
  <si>
    <t>ม.ค</t>
  </si>
  <si>
    <t>ก.พ</t>
  </si>
  <si>
    <t xml:space="preserve">มี.ค </t>
  </si>
  <si>
    <t>เงินเดือน</t>
  </si>
  <si>
    <t xml:space="preserve">        เงินเดือนพนักงาน</t>
  </si>
  <si>
    <t xml:space="preserve">        เงินเพิ่มต่าง ๆ</t>
  </si>
  <si>
    <t xml:space="preserve">       ค่าจ้างลูกจ้างประจำ</t>
  </si>
  <si>
    <t xml:space="preserve">       เงินเพิ่มต่าง ๆ</t>
  </si>
  <si>
    <t xml:space="preserve">        ค่าจ้างลูกจ้างชั่วคราว</t>
  </si>
  <si>
    <t xml:space="preserve">       เงินช่วยเหลือการศึกษา</t>
  </si>
  <si>
    <t xml:space="preserve">      เงินช่วยเหลือค่ารักษาพยาบาล</t>
  </si>
  <si>
    <t xml:space="preserve">      ค่าเช่าบ้าน</t>
  </si>
  <si>
    <t xml:space="preserve">      ค่าตอบแทนนอกเวลา</t>
  </si>
  <si>
    <t xml:space="preserve">     รายจ่ายเพื่อให้ใด้มาซึ่งบริการ</t>
  </si>
  <si>
    <t xml:space="preserve">    ซ่อมแซมทรัพย์สิน</t>
  </si>
  <si>
    <t xml:space="preserve">     รับรองและงานพิธี</t>
  </si>
  <si>
    <t xml:space="preserve">     ค่าเดินทางไปราชการ</t>
  </si>
  <si>
    <t>ค่าวัสดุ</t>
  </si>
  <si>
    <t xml:space="preserve">     วัสดุสำนักงาน</t>
  </si>
  <si>
    <t xml:space="preserve">    วัสดุคอมพิวเตอร์</t>
  </si>
  <si>
    <t xml:space="preserve">        ค่าไฟฟ้า</t>
  </si>
  <si>
    <t xml:space="preserve">        ค่าไปรษณีย์</t>
  </si>
  <si>
    <t>รวมทั้งสิ้น</t>
  </si>
  <si>
    <t>เม.ย</t>
  </si>
  <si>
    <t>พ.ค</t>
  </si>
  <si>
    <t>มิ.ย</t>
  </si>
  <si>
    <t>ก.ค</t>
  </si>
  <si>
    <t>ส.ค</t>
  </si>
  <si>
    <t>ก.ย</t>
  </si>
  <si>
    <t>ส่วนโยธา    องค์การบริหารส่วนตำบลหันห้วยทราย</t>
  </si>
  <si>
    <t xml:space="preserve">     ค่าซ่อมแซมทรัพย์สิน</t>
  </si>
  <si>
    <t xml:space="preserve">     ค่าซ่อมแซมถนน</t>
  </si>
  <si>
    <t xml:space="preserve">      ค่าซ่อมแซมไฟฟ้าสาธารณะ</t>
  </si>
  <si>
    <t xml:space="preserve">     ค่าวัสดุสำนักงาน</t>
  </si>
  <si>
    <t xml:space="preserve">    ค่าวัสดุคอมพิวเตอร์</t>
  </si>
  <si>
    <t xml:space="preserve">    ค่าวัสดุโฆษณาและแผยแพร่</t>
  </si>
  <si>
    <t>ส่วนโธา  องค์การบริหารส่วนตำบลหันห้วยทราย</t>
  </si>
  <si>
    <t>สำนักปลัด  องค์การบริหารส่วนตำบลหันห้วยทราย</t>
  </si>
  <si>
    <t xml:space="preserve">        รายจ่ายตามข้อผูกพัน</t>
  </si>
  <si>
    <t xml:space="preserve">                ประกันสังคม</t>
  </si>
  <si>
    <t xml:space="preserve">                เบี้ยยังชีพ</t>
  </si>
  <si>
    <t xml:space="preserve">                ค่าลงทะเบียนเรียน</t>
  </si>
  <si>
    <t xml:space="preserve">        เงินสมทบกองทุนกบท.</t>
  </si>
  <si>
    <t xml:space="preserve">        เงินสำรองจ่าย</t>
  </si>
  <si>
    <t xml:space="preserve">         เงินเดือนผู้บริหาร</t>
  </si>
  <si>
    <t xml:space="preserve">        เงินประจำตำแหน่ง</t>
  </si>
  <si>
    <t xml:space="preserve">        เงินเดือน/ค่าตอบแทนเลขา</t>
  </si>
  <si>
    <t xml:space="preserve">        ค่าตอบแทนสมาชิก อบต</t>
  </si>
  <si>
    <t xml:space="preserve">        ค่าเบี้ยประชุม</t>
  </si>
  <si>
    <t xml:space="preserve">       เงินช่วยเหลือการศึกษาบุตร</t>
  </si>
  <si>
    <t xml:space="preserve">      ค่าตอบแทนตรวจการจ้าง</t>
  </si>
  <si>
    <t xml:space="preserve">    ค่าใช้จ่ายในการเลือกตั้ง</t>
  </si>
  <si>
    <t xml:space="preserve">    ค่าจ้างเด็กนักเรียน/ภาคฤดูร้อน</t>
  </si>
  <si>
    <t xml:space="preserve">     ค่าของขวัญ ของรางวัล</t>
  </si>
  <si>
    <t xml:space="preserve">    ค่าใช้จ่ายจัดเก็บข้อมูล จปฐ</t>
  </si>
  <si>
    <t xml:space="preserve">   ค่าพวงมาลา  ช่อดอกไม่</t>
  </si>
  <si>
    <t xml:space="preserve">   ค่าใช้จ่ายประชุมประชาคมตำบล</t>
  </si>
  <si>
    <t xml:space="preserve">   ค่าใช้จ่ายจำทำเต็นท์</t>
  </si>
  <si>
    <t xml:space="preserve">    ค่าใช้จ่ายเบี้ยคนชรา</t>
  </si>
  <si>
    <t xml:space="preserve">     ค่าใช้จ่ายเบี้ยคนพิการ</t>
  </si>
  <si>
    <t xml:space="preserve">     ค่าใช้จ่าย อบต. เคลือนที่</t>
  </si>
  <si>
    <t xml:space="preserve">     ค่าใช้จ่ายตัดชัด อปพร.</t>
  </si>
  <si>
    <t xml:space="preserve">   ค่าวัสดุสำนักงาน</t>
  </si>
  <si>
    <t xml:space="preserve">  ค่าวัสดุง่นบ้ารงานครัว</t>
  </si>
  <si>
    <t xml:space="preserve">  ค่าวัสดุคอมพิวเตอร์</t>
  </si>
  <si>
    <t xml:space="preserve">   ค่าวัสดุโฆษณาและเผยแพร่</t>
  </si>
  <si>
    <t xml:space="preserve">  ค่าวัสดุวิทยุและไฟฟ้า</t>
  </si>
  <si>
    <t>ค่าวัสดุเชื้อเพลิงและหล่อลื่น</t>
  </si>
  <si>
    <t xml:space="preserve">        ค่าน้ำประปา</t>
  </si>
  <si>
    <t xml:space="preserve">      ค่าโทรศัพท์</t>
  </si>
  <si>
    <t xml:space="preserve">    ค่าเช่าบริการคู่สายโทรศัพท์</t>
  </si>
  <si>
    <t xml:space="preserve">       -</t>
  </si>
  <si>
    <t>ส่วนการศึกษาและวัฒนธรรม  องค์การบริหารส่วนตำบลหันห้วยทราย</t>
  </si>
  <si>
    <t>โครงการแข่งขันกีฬาต้านยาเสพติด</t>
  </si>
  <si>
    <t>ค่าใช้จ่ายจัดงานต่าง ๆ</t>
  </si>
  <si>
    <t>ค่าใช้จ่ายปรับปรุงศูนย์เด็ก</t>
  </si>
  <si>
    <t xml:space="preserve"> โรงเรียนบ้านหันห้วยทราย</t>
  </si>
  <si>
    <t>ที่ทำการปกครองอำเภอประทาย</t>
  </si>
  <si>
    <t>อาหารกลางวันโรงเรียน</t>
  </si>
  <si>
    <t xml:space="preserve">     โรงเรียนบ้านหันห้วยทราย</t>
  </si>
  <si>
    <t xml:space="preserve">     โรงเรียนสี่แยกสีอรัญ</t>
  </si>
  <si>
    <t xml:space="preserve">     โรงเรียนคมเพชรวิทยาคาร</t>
  </si>
  <si>
    <t xml:space="preserve">     โรงเรียนอัมพวันวิทยา</t>
  </si>
  <si>
    <t xml:space="preserve">     โรงเรียนหันห้วยทรายพิทยาคม</t>
  </si>
  <si>
    <t xml:space="preserve">     โรงเรียนสัมพันธมิตรวิทยา</t>
  </si>
  <si>
    <t xml:space="preserve">          -</t>
  </si>
  <si>
    <t>รายละเอียดเงินเดือนพนักงานส่วนตำบล</t>
  </si>
  <si>
    <t>ปลัด</t>
  </si>
  <si>
    <t>คลัง</t>
  </si>
  <si>
    <t>ช่าง</t>
  </si>
  <si>
    <t>วิเคราะห์</t>
  </si>
  <si>
    <t>เจี๊ยบ</t>
  </si>
  <si>
    <t>แมน</t>
  </si>
  <si>
    <t>แขก</t>
  </si>
  <si>
    <t>วิน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</si>
  <si>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</si>
  <si>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</si>
  <si>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</si>
  <si>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</si>
  <si>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</si>
  <si>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</si>
  <si>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</si>
  <si>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</si>
  <si>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</si>
  <si>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กรกฏาคม</t>
  </si>
  <si>
    <t>สิงหาคม</t>
  </si>
  <si>
    <t>กันยายน</t>
  </si>
  <si>
    <t xml:space="preserve">            รวม</t>
  </si>
  <si>
    <t>รายละเอียดเงินเดือนลุกจ้างส่วนตำบล</t>
  </si>
  <si>
    <t>กิ่ง</t>
  </si>
  <si>
    <t>ไมค์</t>
  </si>
  <si>
    <t>สัญญา</t>
  </si>
  <si>
    <t>ครู</t>
  </si>
  <si>
    <t>ส่วนสาธารณสุขและสิ่งแวดล้อม  องค์การบริหารส่วนตำบลหันห้วยทราย</t>
  </si>
  <si>
    <t>คชจ ตรวจหาสารเสพติด</t>
  </si>
  <si>
    <t>คชจ ออกกำลังกายเพื่อสุขภาพ</t>
  </si>
  <si>
    <t xml:space="preserve">    ค่าซื้อวัสดุกำจัดยุงลาย</t>
  </si>
  <si>
    <t xml:space="preserve">     ค่าซื้อวัคซินสุนัขบ้า</t>
  </si>
  <si>
    <t xml:space="preserve">   สาธารณสุขอำเภอประทาย</t>
  </si>
  <si>
    <t>ศูนย์ H I V อำเภอประทาย</t>
  </si>
  <si>
    <t>ศูนย์ H I V ประจำตำบล</t>
  </si>
  <si>
    <t xml:space="preserve">               -    เงินยืมเงินสะสม</t>
  </si>
  <si>
    <t xml:space="preserve">     ค่าใช้จ่ายทัศนศึกษา</t>
  </si>
  <si>
    <t xml:space="preserve">    ค่าใช้จ่ายการทัศนศึกษา</t>
  </si>
  <si>
    <t xml:space="preserve">         -   เงินยืมเงินสะสม</t>
  </si>
  <si>
    <t>ค่าใช้จ่ายบุญปั้งไฟ</t>
  </si>
  <si>
    <t>แผนการใช้จ่ายเงินรวม</t>
  </si>
  <si>
    <t>เดือนกรกฎาคม</t>
  </si>
  <si>
    <t xml:space="preserve">เดือนสิงหาคม </t>
  </si>
  <si>
    <t xml:space="preserve">เดือนกันยายน </t>
  </si>
  <si>
    <t>เดือนกันยายน</t>
  </si>
  <si>
    <t xml:space="preserve">  (นางสาวอรทัย  วรยันต์    )</t>
  </si>
  <si>
    <t xml:space="preserve">                ลูกจ้างประจำ                                 </t>
  </si>
  <si>
    <t xml:space="preserve">            นักบริหารงาน   อบต.  6</t>
  </si>
  <si>
    <t>เงินเพิ่ม</t>
  </si>
  <si>
    <t>นายสมมิตร</t>
  </si>
  <si>
    <t>ยอดรวม</t>
  </si>
  <si>
    <t>นางสาววันเพ็ญ</t>
  </si>
  <si>
    <t>นายนิมิต</t>
  </si>
  <si>
    <t>นายไชยรัตน์</t>
  </si>
  <si>
    <t>นางสาวเกศินี</t>
  </si>
  <si>
    <t>นางสาวชาลินี</t>
  </si>
  <si>
    <t>นายอัสวิน</t>
  </si>
  <si>
    <t>องค์การบริหารส่วนตำบลหันห้วยทราย  อำเภอประทาย  จังหวัดนครราชสีมา</t>
  </si>
  <si>
    <t>นางสาวกิ่งกาญจนน์</t>
  </si>
  <si>
    <t>นางสาวอรทัย</t>
  </si>
  <si>
    <t>นายสัญญา</t>
  </si>
  <si>
    <t>นางสาวบุญถิ่น</t>
  </si>
  <si>
    <t>นายสาวสุภาพร</t>
  </si>
  <si>
    <t>องค์การบริหารส่วนตำบลหันห้วยทราย    อำเภอประทาย  จังหวัดนครราชสีมา</t>
  </si>
  <si>
    <t xml:space="preserve">        เงินเพิ่มค่าตอบแทนพิเศษ</t>
  </si>
  <si>
    <t xml:space="preserve">     อาหารเสริม (นม) ศูนย์เด็ก</t>
  </si>
  <si>
    <t xml:space="preserve">     อาหารกลางวันศูนย์เด็ก</t>
  </si>
  <si>
    <t xml:space="preserve">     อาหารเสริม (นม) โรงเรียน</t>
  </si>
  <si>
    <t>อาหารกลางวันโรงเรียน(เงินอุดหนุน)</t>
  </si>
  <si>
    <t>ขององค์การบริหารส่วตำบลหันห้วยทราย    อำเภอประทาย  จังหวัดนครราชสีมา</t>
  </si>
  <si>
    <t>ปีงบประมาณ  2547</t>
  </si>
  <si>
    <t>ยอดยกมา</t>
  </si>
  <si>
    <t>เบิกจ่าย</t>
  </si>
  <si>
    <t>คงเหลือ</t>
  </si>
  <si>
    <t>ปีงบประมาณ 2548</t>
  </si>
  <si>
    <t>ได้รับจัดสรร</t>
  </si>
  <si>
    <t>ก่อหนี้ผูกพัน</t>
  </si>
  <si>
    <t>เงินประกันสังคม</t>
  </si>
  <si>
    <t>ค่าตอบแทนครูผู้ช่วย</t>
  </si>
  <si>
    <t>เงินเพิ่มค่าครองชีพ</t>
  </si>
  <si>
    <t>อาหารกลางวันศูนย์เด็ก</t>
  </si>
  <si>
    <t>อาหารเสริม (นม)  โรงเรียน</t>
  </si>
  <si>
    <t>หนังสือพิมพ์/วารสารหมู่บ้าน</t>
  </si>
  <si>
    <t>โครงการก่อสร้างประปา ม. 3</t>
  </si>
  <si>
    <t>โครงการก่อสร้างประปา ม. 5</t>
  </si>
  <si>
    <t>โครงการก่อสร้างประปา ม. 8</t>
  </si>
  <si>
    <t>ค่าวัสดุรายหัวศูนย์เด็ก</t>
  </si>
  <si>
    <t>โครงการวางท่อหมู่ 1</t>
  </si>
  <si>
    <t>เบี้ยยังชีพคนชรา</t>
  </si>
  <si>
    <t>ยอดยกไป</t>
  </si>
  <si>
    <t>ตกเป็นเงิสะสม</t>
  </si>
  <si>
    <t>ปีงบประมาณ  2549</t>
  </si>
  <si>
    <t>โครงการก่อสร้างประปา ม. 1</t>
  </si>
  <si>
    <t xml:space="preserve"> -   โครงการขุดลอกลำห้วยโสกขี้หนู</t>
  </si>
  <si>
    <t xml:space="preserve"> -  โครงการขุดลอกคลอง  ม. 7</t>
  </si>
  <si>
    <t xml:space="preserve">  องค์การบริหารส่วนตำบลหันห้วยทราย  อำเภอประทาย   จังหวัดนครราชสีมา</t>
  </si>
  <si>
    <t>แบบรายงานผลการเบิกจ่ายเงินอุดหนุนทั่วไปเฉพาะกิจ  ประจำปี งบประมาณ  2548</t>
  </si>
  <si>
    <t xml:space="preserve">             -</t>
  </si>
  <si>
    <t xml:space="preserve">        -</t>
  </si>
  <si>
    <t xml:space="preserve">           -</t>
  </si>
  <si>
    <t>(ลงชื่อ)</t>
  </si>
  <si>
    <t xml:space="preserve">            (นางสาววันเพ็ญ    จู๋หมื่นไวย)</t>
  </si>
  <si>
    <t xml:space="preserve">                      หัวหน้าส่วนการคลัง</t>
  </si>
  <si>
    <t xml:space="preserve">            (นายสมมิตร     ขันธการุญวงศ์)</t>
  </si>
  <si>
    <t xml:space="preserve">    ปลัดองค์การบริหารส่วนตำบลหันห้วยทราย</t>
  </si>
  <si>
    <t xml:space="preserve">  (ลงชื่อ)</t>
  </si>
  <si>
    <t xml:space="preserve">    ปลัดองค์การบริหารส่วนตำบล    ปฏิบัติหน้าที่</t>
  </si>
  <si>
    <t xml:space="preserve">       นายกองค์การบริหารส่วนตำบลหันห้วยทราย</t>
  </si>
  <si>
    <t>อาหารเสริม (นม)  ศูนย์เด็ก</t>
  </si>
  <si>
    <t xml:space="preserve">   - โครงการขุดบ่อสมทบ</t>
  </si>
  <si>
    <t>สำนักปลัด</t>
  </si>
  <si>
    <t>โอนเพิ่ม</t>
  </si>
  <si>
    <t>โอนลด</t>
  </si>
  <si>
    <t>สาธารณสุขมูลฐาน</t>
  </si>
  <si>
    <t>-</t>
  </si>
  <si>
    <t xml:space="preserve">          (น.ส.เกศินี     จิณาบุญ)</t>
  </si>
  <si>
    <t>ตรวจสอบแล้ว</t>
  </si>
  <si>
    <t>อนุมัติ</t>
  </si>
  <si>
    <t xml:space="preserve">   เจ้าพนักงานการเงินและบัญชี 2</t>
  </si>
  <si>
    <t>รายจ่ายจริง  ประจำปี งบประมาณ 2549</t>
  </si>
  <si>
    <t xml:space="preserve">              -</t>
  </si>
  <si>
    <t xml:space="preserve">               -</t>
  </si>
  <si>
    <t xml:space="preserve">  -</t>
  </si>
  <si>
    <t xml:space="preserve">  -   2  -</t>
  </si>
  <si>
    <t>สรุปการจ่ายเงินเดือนพนักงานส่วนตำบล ประจำปี  งบประมาณ  2549</t>
  </si>
  <si>
    <t>สรุปการจ่ายเงินเดือนลูกจ้างประจำ และพนักงานจ้างชั่วคราว ประจำปี  งบประมาณ  2549</t>
  </si>
  <si>
    <t>ภาษีหัก ณที่จ่าย  ประจำปี   2549</t>
  </si>
  <si>
    <t>ชื่อบุคคล/ร้าน</t>
  </si>
  <si>
    <t>ที่อยู่</t>
  </si>
  <si>
    <t>เลขที่บัตรประชาชน</t>
  </si>
  <si>
    <t>วดป</t>
  </si>
  <si>
    <t>จำนวนเงิน</t>
  </si>
  <si>
    <t>ภาษี 7%</t>
  </si>
  <si>
    <t>ภาษี 1%</t>
  </si>
  <si>
    <t>ราคาสินค้า</t>
  </si>
  <si>
    <t>21 ต.ค 2548</t>
  </si>
  <si>
    <t>นางวิพัฒน์    ซานอก</t>
  </si>
  <si>
    <t>ร้านสหภัณฑ์</t>
  </si>
  <si>
    <t xml:space="preserve">     วัสดุรายหัวศูนย์เด็ก</t>
  </si>
  <si>
    <t xml:space="preserve">            กาชาด</t>
  </si>
  <si>
    <t xml:space="preserve">            Ceo  จังหวัด</t>
  </si>
  <si>
    <t xml:space="preserve">         ไฟฟ้าอำเภอประทาย</t>
  </si>
  <si>
    <t xml:space="preserve">   ค่าใช้จ่ายชุดรักษาความสงบหมู่บ้าน</t>
  </si>
  <si>
    <t xml:space="preserve">     ค่าใช้จ่ายปลูกต้นไม้</t>
  </si>
  <si>
    <t xml:space="preserve">     ค่าใช้จ่ายตัดชุด อปพร</t>
  </si>
  <si>
    <t xml:space="preserve">     ค่าใช้จ่ายศูนย์เทคโนโลยี่</t>
  </si>
  <si>
    <t xml:space="preserve">            อบต. นางรำ</t>
  </si>
  <si>
    <t xml:space="preserve">            กลุ่มขนม ม. 6</t>
  </si>
  <si>
    <t xml:space="preserve">            อปพร.</t>
  </si>
  <si>
    <t>โครงการซ่อมแซมท่อระบายน้ำ ม. 1</t>
  </si>
  <si>
    <t>โครงการลงหินคลุก ม. 7</t>
  </si>
  <si>
    <t>โครการก่อสร้าง คสล. ม.2</t>
  </si>
  <si>
    <t>โครการก่อสร้าง คสล. ม.8</t>
  </si>
  <si>
    <t>โครการก่อสร้าง คสล. ม.9</t>
  </si>
  <si>
    <t xml:space="preserve">      วางท่อเมนประปา หมู่ที่  3</t>
  </si>
  <si>
    <t>งบประมาณรายจ่ายประจำปี  พ.ศ. 2551</t>
  </si>
  <si>
    <t>ไตรมาส  2  ตั้งแต่เดือน  มกราคม  2551  ถึงเดือน มีนาคม  2551</t>
  </si>
  <si>
    <t>ไตรมาส  1  ตั้งแต่เดือน  ตุลาคม  2551  ถึงเดือน ธันวาคม  2551</t>
  </si>
  <si>
    <t xml:space="preserve">  (นายสายัณห์   ลิ้มเจริญพรชัย)</t>
  </si>
  <si>
    <t xml:space="preserve">งบประมาณรายจ่ายประจำปี  พ.ศ. 25451 </t>
  </si>
  <si>
    <t>ไตรมาส  3 ตั้งแต่เดือน  เมษายน  2551  ถึงเดือนมิถุนายน  2551</t>
  </si>
  <si>
    <t>ไตรมาส  4  ตั้งแต่เดือน  กรกฎาคม  2551  ถึงเดือน  กันยายน  2551</t>
  </si>
  <si>
    <t>รวม  4 ไตรมาส  ตั้งแต่เดือน  ตุลาคม  2550   ถึงเดือน  กันยายน  2551</t>
  </si>
  <si>
    <t>ต.ค.+ม.ค.+เม.ย.+ก.ค.</t>
  </si>
  <si>
    <t>พ.ย.+ก.พ.+พ.ค.+ส.ค.</t>
  </si>
  <si>
    <t>ธ.ค.+มี.ค.+มิ.ย.+ก.ย.</t>
  </si>
  <si>
    <t>รายจ่ายอื่น</t>
  </si>
  <si>
    <t>(นางสาวดวงแก้ว   มุยเฮบัว)</t>
  </si>
  <si>
    <t xml:space="preserve">  (นางอรจิรา   บุบผาเต)</t>
  </si>
  <si>
    <t xml:space="preserve">  (นางสาวธัญนันท์   สิมลา )</t>
  </si>
  <si>
    <t>ผู้ช่วยเจ้าหน้าที่บันทึกข้อมูล</t>
  </si>
  <si>
    <t>แผนการใช้จ่ายเงินของหน่วยสำนักงานปลัด</t>
  </si>
  <si>
    <t>……………………...……………………………………………………………………………………………………</t>
  </si>
  <si>
    <t>………................................................……………………………………………………………………………………</t>
  </si>
  <si>
    <t>แผนการใช้จ่ายเงินของหน่วยงานกองช่าง</t>
  </si>
  <si>
    <t>เงินเดือน  (ฝ่ายการเมือง)</t>
  </si>
  <si>
    <t>เงินเดือน  (ฝ่ายประจำ)</t>
  </si>
  <si>
    <t>นักวิชาการคลัง</t>
  </si>
  <si>
    <t xml:space="preserve">           ( นางสาวสิริมา   จันคำวงษ์ )</t>
  </si>
  <si>
    <t xml:space="preserve">                        ( พิทักษ์   พลเยี่ยม )</t>
  </si>
  <si>
    <t>ผู้อำนวยการกองคลัง</t>
  </si>
  <si>
    <t xml:space="preserve">                   ผู้อำนวยการกองคลัง</t>
  </si>
  <si>
    <t>เจ้าพนักงานธุรการชำนาญการ</t>
  </si>
  <si>
    <t>จ่าสิบโท                                                    หัวหน้าหน่วยงาน</t>
  </si>
  <si>
    <t xml:space="preserve">  หัวหน้าสำนักงานปลัด</t>
  </si>
  <si>
    <t xml:space="preserve"> </t>
  </si>
  <si>
    <t>ไตรมาส 1</t>
  </si>
  <si>
    <t>ไตรมาส 2</t>
  </si>
  <si>
    <t>ไตรมาส 3</t>
  </si>
  <si>
    <t>ไตรมาส 4</t>
  </si>
  <si>
    <t xml:space="preserve"> ครุภัณฑ์ ,ที่ดิน และสิ่งก่อสร้าง</t>
  </si>
  <si>
    <t xml:space="preserve">  =  100.00 %</t>
  </si>
  <si>
    <t>งบประมาณรายจ่ายประจำปี  พ.ศ. 2561</t>
  </si>
  <si>
    <t>ไตรมาส  1  ตั้งแต่เดือน  ตุลาคม  2560   ถึงเดือน  ธันวาคม  2560</t>
  </si>
  <si>
    <t>ไตรมาส  4  ตั้งแต่เดือน  กรกฎาคม  2561   ถึงเดือน  กันยายน  2561</t>
  </si>
  <si>
    <t>ไตรมาส  3 ตั้งแต่เดือน  เมษายน  2561  ถึงเดือน มิถุนายน  2561</t>
  </si>
  <si>
    <t>ไตรมาส  2  ตั้งแต่เดือน  มกราคม  2561  ถึงเดือน มีนาคม  2561</t>
  </si>
  <si>
    <t>ไตรมาส  4  ตั้งแต่เดือน  กรกฎาคม  2561  ถึงเดือน กันยายน  2561</t>
  </si>
  <si>
    <t xml:space="preserve">       (นางสาวเดือนเพ็ญ   เสียมไธสง)</t>
  </si>
  <si>
    <t xml:space="preserve">   รักษาการแทน    ผู้อำนวยการกองช่าง</t>
  </si>
  <si>
    <t xml:space="preserve">      รักษาการแทน ผู้อำนวยการกองการศึกษาฯ</t>
  </si>
  <si>
    <t>นักวิชาการคลังชำนาญการ</t>
  </si>
  <si>
    <t xml:space="preserve">      108,026 x100</t>
  </si>
  <si>
    <t xml:space="preserve">  =  99.11 %</t>
  </si>
  <si>
    <t xml:space="preserve">       722,246.64 x100</t>
  </si>
  <si>
    <t xml:space="preserve">  =  99.86 %</t>
  </si>
  <si>
    <t xml:space="preserve">     357,852.32 x100</t>
  </si>
  <si>
    <t xml:space="preserve">  =  98.72 %</t>
  </si>
  <si>
    <t xml:space="preserve">      118,000 x100</t>
  </si>
  <si>
    <t xml:space="preserve">       103,100 x100</t>
  </si>
  <si>
    <t xml:space="preserve">       355,972 x100</t>
  </si>
  <si>
    <t xml:space="preserve">  =  99.48 %</t>
  </si>
  <si>
    <t xml:space="preserve">      345,804.50 x100</t>
  </si>
  <si>
    <t xml:space="preserve">  =  99.49 %</t>
  </si>
  <si>
    <t xml:space="preserve">     2,646,892 x100</t>
  </si>
  <si>
    <t xml:space="preserve">  =  99.25 %</t>
  </si>
  <si>
    <t xml:space="preserve">  =  98.19 %</t>
  </si>
  <si>
    <t xml:space="preserve">       99,800 x100</t>
  </si>
  <si>
    <t xml:space="preserve">  =  97.99 %</t>
  </si>
  <si>
    <t xml:space="preserve">       588,684.20 x100</t>
  </si>
  <si>
    <t xml:space="preserve">  = 96.84 %</t>
  </si>
  <si>
    <t xml:space="preserve">      420,621.23 x100</t>
  </si>
  <si>
    <t xml:space="preserve">  =  98.83 %</t>
  </si>
  <si>
    <t xml:space="preserve">      2,763,600 x100</t>
  </si>
  <si>
    <t xml:space="preserve">  =  99.50 %</t>
  </si>
  <si>
    <t xml:space="preserve">       165,610 x100</t>
  </si>
  <si>
    <t xml:space="preserve">  =  89.40 %</t>
  </si>
  <si>
    <t xml:space="preserve">       445,691 x100</t>
  </si>
  <si>
    <t xml:space="preserve">  =  96.97 %</t>
  </si>
  <si>
    <t xml:space="preserve">      337,431.20 x100</t>
  </si>
  <si>
    <t xml:space="preserve">  =  94.99 %</t>
  </si>
  <si>
    <t xml:space="preserve">     312,230 x100</t>
  </si>
  <si>
    <t xml:space="preserve">  =  92.04 %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</si>
</sst>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</numFmts>
  <fonts count="51">
    <font>
      <sz val="14"/>
      <name val="Cordia New"/>
      <family val="0"/>
    </font>
    <font>
      <b/>
      <sz val="14"/>
      <name val="Cordia New"/>
      <family val="2"/>
    </font>
    <font>
      <b/>
      <sz val="16"/>
      <name val="AngsanaUPC"/>
      <family val="1"/>
    </font>
    <font>
      <sz val="14"/>
      <name val="AngsanaUPC"/>
      <family val="1"/>
    </font>
    <font>
      <sz val="16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b/>
      <sz val="14"/>
      <name val="Angsana New"/>
      <family val="1"/>
    </font>
    <font>
      <b/>
      <sz val="11"/>
      <name val="AngsanaUPC"/>
      <family val="1"/>
    </font>
    <font>
      <sz val="15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color indexed="1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UPC"/>
      <family val="1"/>
    </font>
    <font>
      <sz val="14"/>
      <color theme="1"/>
      <name val="AngsanaUPC"/>
      <family val="1"/>
    </font>
    <font>
      <sz val="14"/>
      <color rgb="FFFF000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/>
    </xf>
    <xf numFmtId="192" fontId="1" fillId="0" borderId="11" xfId="36" applyNumberFormat="1" applyFont="1" applyBorder="1" applyAlignment="1">
      <alignment/>
    </xf>
    <xf numFmtId="0" fontId="0" fillId="0" borderId="11" xfId="0" applyBorder="1" applyAlignment="1">
      <alignment/>
    </xf>
    <xf numFmtId="192" fontId="0" fillId="0" borderId="11" xfId="36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192" fontId="0" fillId="0" borderId="12" xfId="36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92" fontId="1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92" fontId="0" fillId="0" borderId="13" xfId="0" applyNumberFormat="1" applyBorder="1" applyAlignment="1">
      <alignment/>
    </xf>
    <xf numFmtId="0" fontId="0" fillId="0" borderId="15" xfId="0" applyFont="1" applyBorder="1" applyAlignment="1">
      <alignment/>
    </xf>
    <xf numFmtId="192" fontId="0" fillId="0" borderId="11" xfId="36" applyNumberFormat="1" applyFont="1" applyBorder="1" applyAlignment="1">
      <alignment/>
    </xf>
    <xf numFmtId="192" fontId="0" fillId="0" borderId="0" xfId="36" applyNumberFormat="1" applyFont="1" applyAlignment="1">
      <alignment/>
    </xf>
    <xf numFmtId="192" fontId="1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192" fontId="4" fillId="0" borderId="16" xfId="36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192" fontId="4" fillId="0" borderId="17" xfId="36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192" fontId="3" fillId="0" borderId="0" xfId="0" applyNumberFormat="1" applyFont="1" applyAlignment="1">
      <alignment/>
    </xf>
    <xf numFmtId="192" fontId="2" fillId="0" borderId="17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3" fillId="0" borderId="16" xfId="0" applyFont="1" applyBorder="1" applyAlignment="1">
      <alignment/>
    </xf>
    <xf numFmtId="192" fontId="5" fillId="0" borderId="11" xfId="36" applyNumberFormat="1" applyFont="1" applyBorder="1" applyAlignment="1">
      <alignment/>
    </xf>
    <xf numFmtId="192" fontId="3" fillId="0" borderId="11" xfId="36" applyNumberFormat="1" applyFont="1" applyBorder="1" applyAlignment="1">
      <alignment/>
    </xf>
    <xf numFmtId="192" fontId="3" fillId="0" borderId="12" xfId="36" applyNumberFormat="1" applyFont="1" applyBorder="1" applyAlignment="1">
      <alignment/>
    </xf>
    <xf numFmtId="192" fontId="3" fillId="0" borderId="14" xfId="36" applyNumberFormat="1" applyFont="1" applyBorder="1" applyAlignment="1">
      <alignment/>
    </xf>
    <xf numFmtId="192" fontId="5" fillId="0" borderId="13" xfId="36" applyNumberFormat="1" applyFont="1" applyBorder="1" applyAlignment="1">
      <alignment/>
    </xf>
    <xf numFmtId="192" fontId="5" fillId="0" borderId="15" xfId="36" applyNumberFormat="1" applyFont="1" applyBorder="1" applyAlignment="1">
      <alignment/>
    </xf>
    <xf numFmtId="192" fontId="3" fillId="0" borderId="15" xfId="36" applyNumberFormat="1" applyFont="1" applyBorder="1" applyAlignment="1">
      <alignment/>
    </xf>
    <xf numFmtId="192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3" fillId="0" borderId="18" xfId="0" applyFont="1" applyBorder="1" applyAlignment="1">
      <alignment/>
    </xf>
    <xf numFmtId="192" fontId="3" fillId="0" borderId="18" xfId="36" applyNumberFormat="1" applyFont="1" applyBorder="1" applyAlignment="1">
      <alignment/>
    </xf>
    <xf numFmtId="0" fontId="3" fillId="0" borderId="0" xfId="0" applyFont="1" applyBorder="1" applyAlignment="1">
      <alignment/>
    </xf>
    <xf numFmtId="192" fontId="3" fillId="0" borderId="0" xfId="36" applyNumberFormat="1" applyFont="1" applyBorder="1" applyAlignment="1">
      <alignment/>
    </xf>
    <xf numFmtId="0" fontId="3" fillId="0" borderId="16" xfId="0" applyFont="1" applyBorder="1" applyAlignment="1">
      <alignment horizontal="left"/>
    </xf>
    <xf numFmtId="192" fontId="3" fillId="0" borderId="16" xfId="36" applyNumberFormat="1" applyFont="1" applyBorder="1" applyAlignment="1">
      <alignment horizontal="center"/>
    </xf>
    <xf numFmtId="43" fontId="6" fillId="0" borderId="11" xfId="36" applyNumberFormat="1" applyFont="1" applyBorder="1" applyAlignment="1">
      <alignment/>
    </xf>
    <xf numFmtId="192" fontId="5" fillId="0" borderId="13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92" fontId="3" fillId="0" borderId="19" xfId="36" applyNumberFormat="1" applyFont="1" applyBorder="1" applyAlignment="1">
      <alignment/>
    </xf>
    <xf numFmtId="192" fontId="3" fillId="0" borderId="0" xfId="36" applyNumberFormat="1" applyFont="1" applyAlignment="1">
      <alignment/>
    </xf>
    <xf numFmtId="192" fontId="3" fillId="0" borderId="10" xfId="36" applyNumberFormat="1" applyFont="1" applyBorder="1" applyAlignment="1">
      <alignment horizontal="center"/>
    </xf>
    <xf numFmtId="43" fontId="6" fillId="0" borderId="16" xfId="36" applyNumberFormat="1" applyFont="1" applyBorder="1" applyAlignment="1">
      <alignment horizontal="center"/>
    </xf>
    <xf numFmtId="192" fontId="5" fillId="0" borderId="16" xfId="36" applyNumberFormat="1" applyFont="1" applyBorder="1" applyAlignment="1">
      <alignment horizontal="center"/>
    </xf>
    <xf numFmtId="192" fontId="3" fillId="0" borderId="17" xfId="36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7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6" fillId="0" borderId="15" xfId="0" applyFont="1" applyBorder="1" applyAlignment="1">
      <alignment/>
    </xf>
    <xf numFmtId="192" fontId="6" fillId="0" borderId="15" xfId="36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192" fontId="6" fillId="0" borderId="11" xfId="36" applyNumberFormat="1" applyFont="1" applyBorder="1" applyAlignment="1">
      <alignment/>
    </xf>
    <xf numFmtId="0" fontId="6" fillId="0" borderId="14" xfId="0" applyFont="1" applyBorder="1" applyAlignment="1">
      <alignment/>
    </xf>
    <xf numFmtId="192" fontId="6" fillId="0" borderId="14" xfId="36" applyNumberFormat="1" applyFont="1" applyBorder="1" applyAlignment="1">
      <alignment/>
    </xf>
    <xf numFmtId="0" fontId="7" fillId="0" borderId="13" xfId="0" applyFont="1" applyBorder="1" applyAlignment="1">
      <alignment/>
    </xf>
    <xf numFmtId="192" fontId="7" fillId="0" borderId="13" xfId="0" applyNumberFormat="1" applyFont="1" applyBorder="1" applyAlignment="1">
      <alignment/>
    </xf>
    <xf numFmtId="43" fontId="3" fillId="0" borderId="11" xfId="36" applyNumberFormat="1" applyFont="1" applyBorder="1" applyAlignment="1">
      <alignment/>
    </xf>
    <xf numFmtId="43" fontId="5" fillId="0" borderId="11" xfId="36" applyFont="1" applyBorder="1" applyAlignment="1">
      <alignment/>
    </xf>
    <xf numFmtId="0" fontId="1" fillId="0" borderId="21" xfId="0" applyFont="1" applyBorder="1" applyAlignment="1">
      <alignment horizontal="center"/>
    </xf>
    <xf numFmtId="19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92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92" fontId="1" fillId="0" borderId="16" xfId="36" applyNumberFormat="1" applyFont="1" applyBorder="1" applyAlignment="1">
      <alignment horizontal="center"/>
    </xf>
    <xf numFmtId="43" fontId="0" fillId="0" borderId="16" xfId="36" applyNumberFormat="1" applyFont="1" applyBorder="1" applyAlignment="1">
      <alignment horizontal="center"/>
    </xf>
    <xf numFmtId="192" fontId="0" fillId="0" borderId="16" xfId="36" applyNumberFormat="1" applyFont="1" applyBorder="1" applyAlignment="1">
      <alignment horizontal="center"/>
    </xf>
    <xf numFmtId="192" fontId="3" fillId="0" borderId="16" xfId="36" applyNumberFormat="1" applyFont="1" applyBorder="1" applyAlignment="1">
      <alignment/>
    </xf>
    <xf numFmtId="192" fontId="3" fillId="0" borderId="13" xfId="36" applyNumberFormat="1" applyFont="1" applyBorder="1" applyAlignment="1">
      <alignment/>
    </xf>
    <xf numFmtId="192" fontId="1" fillId="0" borderId="15" xfId="36" applyNumberFormat="1" applyFont="1" applyBorder="1" applyAlignment="1">
      <alignment/>
    </xf>
    <xf numFmtId="43" fontId="3" fillId="0" borderId="16" xfId="36" applyNumberFormat="1" applyFont="1" applyBorder="1" applyAlignment="1">
      <alignment/>
    </xf>
    <xf numFmtId="0" fontId="3" fillId="0" borderId="17" xfId="0" applyFont="1" applyBorder="1" applyAlignment="1">
      <alignment/>
    </xf>
    <xf numFmtId="192" fontId="1" fillId="0" borderId="17" xfId="36" applyNumberFormat="1" applyFont="1" applyBorder="1" applyAlignment="1">
      <alignment/>
    </xf>
    <xf numFmtId="0" fontId="7" fillId="0" borderId="24" xfId="0" applyFont="1" applyBorder="1" applyAlignment="1">
      <alignment horizontal="center"/>
    </xf>
    <xf numFmtId="43" fontId="3" fillId="0" borderId="16" xfId="0" applyNumberFormat="1" applyFont="1" applyBorder="1" applyAlignment="1">
      <alignment/>
    </xf>
    <xf numFmtId="43" fontId="3" fillId="0" borderId="16" xfId="36" applyFont="1" applyBorder="1" applyAlignment="1">
      <alignment/>
    </xf>
    <xf numFmtId="43" fontId="5" fillId="0" borderId="13" xfId="36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192" fontId="5" fillId="0" borderId="0" xfId="36" applyNumberFormat="1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92" fontId="1" fillId="0" borderId="25" xfId="36" applyNumberFormat="1" applyFont="1" applyBorder="1" applyAlignment="1">
      <alignment horizontal="center"/>
    </xf>
    <xf numFmtId="192" fontId="0" fillId="0" borderId="25" xfId="36" applyNumberFormat="1" applyFont="1" applyBorder="1" applyAlignment="1">
      <alignment horizontal="center"/>
    </xf>
    <xf numFmtId="192" fontId="1" fillId="0" borderId="11" xfId="36" applyNumberFormat="1" applyFont="1" applyBorder="1" applyAlignment="1">
      <alignment horizontal="center"/>
    </xf>
    <xf numFmtId="192" fontId="0" fillId="0" borderId="11" xfId="36" applyNumberFormat="1" applyFont="1" applyBorder="1" applyAlignment="1">
      <alignment horizontal="center"/>
    </xf>
    <xf numFmtId="43" fontId="0" fillId="0" borderId="11" xfId="36" applyNumberFormat="1" applyFont="1" applyBorder="1" applyAlignment="1">
      <alignment horizontal="center"/>
    </xf>
    <xf numFmtId="192" fontId="3" fillId="0" borderId="10" xfId="36" applyNumberFormat="1" applyFont="1" applyBorder="1" applyAlignment="1">
      <alignment/>
    </xf>
    <xf numFmtId="192" fontId="0" fillId="0" borderId="13" xfId="36" applyNumberFormat="1" applyFont="1" applyBorder="1" applyAlignment="1">
      <alignment/>
    </xf>
    <xf numFmtId="192" fontId="5" fillId="0" borderId="11" xfId="36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>
      <alignment horizontal="center"/>
    </xf>
    <xf numFmtId="192" fontId="0" fillId="0" borderId="19" xfId="0" applyNumberFormat="1" applyBorder="1" applyAlignment="1">
      <alignment/>
    </xf>
    <xf numFmtId="192" fontId="0" fillId="0" borderId="19" xfId="36" applyNumberFormat="1" applyFont="1" applyBorder="1" applyAlignment="1">
      <alignment/>
    </xf>
    <xf numFmtId="192" fontId="0" fillId="0" borderId="0" xfId="36" applyNumberFormat="1" applyFont="1" applyBorder="1" applyAlignment="1">
      <alignment/>
    </xf>
    <xf numFmtId="192" fontId="6" fillId="0" borderId="25" xfId="36" applyNumberFormat="1" applyFont="1" applyBorder="1" applyAlignment="1">
      <alignment/>
    </xf>
    <xf numFmtId="192" fontId="6" fillId="0" borderId="11" xfId="0" applyNumberFormat="1" applyFont="1" applyBorder="1" applyAlignment="1">
      <alignment/>
    </xf>
    <xf numFmtId="192" fontId="6" fillId="0" borderId="12" xfId="36" applyNumberFormat="1" applyFont="1" applyBorder="1" applyAlignment="1">
      <alignment/>
    </xf>
    <xf numFmtId="192" fontId="6" fillId="0" borderId="12" xfId="0" applyNumberFormat="1" applyFont="1" applyBorder="1" applyAlignment="1">
      <alignment/>
    </xf>
    <xf numFmtId="0" fontId="3" fillId="0" borderId="10" xfId="0" applyFont="1" applyBorder="1" applyAlignment="1">
      <alignment/>
    </xf>
    <xf numFmtId="192" fontId="6" fillId="0" borderId="15" xfId="0" applyNumberFormat="1" applyFont="1" applyBorder="1" applyAlignment="1">
      <alignment/>
    </xf>
    <xf numFmtId="192" fontId="6" fillId="0" borderId="20" xfId="0" applyNumberFormat="1" applyFont="1" applyBorder="1" applyAlignment="1">
      <alignment/>
    </xf>
    <xf numFmtId="192" fontId="6" fillId="0" borderId="16" xfId="0" applyNumberFormat="1" applyFont="1" applyBorder="1" applyAlignment="1">
      <alignment/>
    </xf>
    <xf numFmtId="192" fontId="0" fillId="0" borderId="11" xfId="36" applyNumberFormat="1" applyFont="1" applyBorder="1" applyAlignment="1">
      <alignment horizontal="left" indent="1"/>
    </xf>
    <xf numFmtId="0" fontId="8" fillId="0" borderId="10" xfId="0" applyFont="1" applyBorder="1" applyAlignment="1">
      <alignment horizontal="center"/>
    </xf>
    <xf numFmtId="43" fontId="4" fillId="0" borderId="16" xfId="36" applyFont="1" applyBorder="1" applyAlignment="1">
      <alignment/>
    </xf>
    <xf numFmtId="43" fontId="4" fillId="0" borderId="17" xfId="36" applyFont="1" applyBorder="1" applyAlignment="1">
      <alignment/>
    </xf>
    <xf numFmtId="43" fontId="2" fillId="0" borderId="17" xfId="36" applyFont="1" applyBorder="1" applyAlignment="1">
      <alignment/>
    </xf>
    <xf numFmtId="43" fontId="3" fillId="0" borderId="0" xfId="36" applyFont="1" applyAlignment="1">
      <alignment/>
    </xf>
    <xf numFmtId="0" fontId="3" fillId="0" borderId="14" xfId="0" applyFont="1" applyBorder="1" applyAlignment="1">
      <alignment/>
    </xf>
    <xf numFmtId="43" fontId="5" fillId="0" borderId="11" xfId="36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192" fontId="3" fillId="0" borderId="16" xfId="36" applyNumberFormat="1" applyFont="1" applyBorder="1" applyAlignment="1">
      <alignment horizontal="right"/>
    </xf>
    <xf numFmtId="192" fontId="5" fillId="0" borderId="16" xfId="36" applyNumberFormat="1" applyFont="1" applyBorder="1" applyAlignment="1">
      <alignment/>
    </xf>
    <xf numFmtId="192" fontId="2" fillId="0" borderId="10" xfId="0" applyNumberFormat="1" applyFont="1" applyBorder="1" applyAlignment="1">
      <alignment/>
    </xf>
    <xf numFmtId="43" fontId="4" fillId="0" borderId="16" xfId="36" applyFont="1" applyBorder="1" applyAlignment="1">
      <alignment horizontal="center"/>
    </xf>
    <xf numFmtId="192" fontId="4" fillId="0" borderId="16" xfId="36" applyNumberFormat="1" applyFont="1" applyBorder="1" applyAlignment="1">
      <alignment horizontal="right"/>
    </xf>
    <xf numFmtId="43" fontId="4" fillId="0" borderId="16" xfId="36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43" fontId="2" fillId="0" borderId="10" xfId="36" applyFont="1" applyBorder="1" applyAlignment="1">
      <alignment/>
    </xf>
    <xf numFmtId="43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3" fontId="4" fillId="0" borderId="10" xfId="36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43" fontId="5" fillId="0" borderId="0" xfId="0" applyNumberFormat="1" applyFont="1" applyAlignment="1">
      <alignment/>
    </xf>
    <xf numFmtId="43" fontId="2" fillId="0" borderId="10" xfId="36" applyFont="1" applyBorder="1" applyAlignment="1">
      <alignment horizontal="center"/>
    </xf>
    <xf numFmtId="43" fontId="2" fillId="0" borderId="0" xfId="36" applyFont="1" applyAlignment="1">
      <alignment/>
    </xf>
    <xf numFmtId="43" fontId="4" fillId="0" borderId="0" xfId="36" applyFont="1" applyAlignment="1">
      <alignment/>
    </xf>
    <xf numFmtId="0" fontId="48" fillId="0" borderId="16" xfId="0" applyFont="1" applyBorder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43" fontId="4" fillId="33" borderId="16" xfId="36" applyFont="1" applyFill="1" applyBorder="1" applyAlignment="1">
      <alignment/>
    </xf>
    <xf numFmtId="43" fontId="4" fillId="33" borderId="17" xfId="36" applyFont="1" applyFill="1" applyBorder="1" applyAlignment="1">
      <alignment/>
    </xf>
    <xf numFmtId="43" fontId="2" fillId="33" borderId="10" xfId="36" applyFont="1" applyFill="1" applyBorder="1" applyAlignment="1">
      <alignment/>
    </xf>
    <xf numFmtId="0" fontId="3" fillId="33" borderId="0" xfId="0" applyFont="1" applyFill="1" applyAlignment="1">
      <alignment/>
    </xf>
    <xf numFmtId="43" fontId="2" fillId="33" borderId="0" xfId="36" applyFont="1" applyFill="1" applyAlignment="1">
      <alignment/>
    </xf>
    <xf numFmtId="0" fontId="4" fillId="33" borderId="0" xfId="0" applyFont="1" applyFill="1" applyAlignment="1">
      <alignment/>
    </xf>
    <xf numFmtId="43" fontId="2" fillId="33" borderId="17" xfId="36" applyFont="1" applyFill="1" applyBorder="1" applyAlignment="1">
      <alignment/>
    </xf>
    <xf numFmtId="43" fontId="48" fillId="33" borderId="16" xfId="36" applyFont="1" applyFill="1" applyBorder="1" applyAlignment="1">
      <alignment/>
    </xf>
    <xf numFmtId="3" fontId="3" fillId="0" borderId="0" xfId="0" applyNumberFormat="1" applyFont="1" applyAlignment="1">
      <alignment horizontal="center"/>
    </xf>
    <xf numFmtId="43" fontId="49" fillId="0" borderId="0" xfId="0" applyNumberFormat="1" applyFont="1" applyAlignment="1">
      <alignment/>
    </xf>
    <xf numFmtId="0" fontId="3" fillId="0" borderId="23" xfId="0" applyFont="1" applyBorder="1" applyAlignment="1">
      <alignment/>
    </xf>
    <xf numFmtId="43" fontId="4" fillId="0" borderId="0" xfId="0" applyNumberFormat="1" applyFont="1" applyAlignment="1">
      <alignment/>
    </xf>
    <xf numFmtId="43" fontId="50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6" xfId="0" applyFont="1" applyBorder="1" applyAlignment="1">
      <alignment/>
    </xf>
    <xf numFmtId="0" fontId="3" fillId="33" borderId="26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3" fontId="4" fillId="33" borderId="0" xfId="36" applyFont="1" applyFill="1" applyAlignment="1">
      <alignment/>
    </xf>
    <xf numFmtId="43" fontId="4" fillId="0" borderId="0" xfId="36" applyFont="1" applyAlignment="1">
      <alignment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17" xfId="0" applyFont="1" applyBorder="1" applyAlignment="1">
      <alignment horizontal="center"/>
    </xf>
    <xf numFmtId="43" fontId="2" fillId="0" borderId="10" xfId="36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zoomScaleSheetLayoutView="100" zoomScalePageLayoutView="0" workbookViewId="0" topLeftCell="A118">
      <selection activeCell="F123" sqref="F123"/>
    </sheetView>
  </sheetViews>
  <sheetFormatPr defaultColWidth="9.140625" defaultRowHeight="21.75"/>
  <cols>
    <col min="1" max="1" width="9.140625" style="20" customWidth="1"/>
    <col min="2" max="2" width="25.28125" style="20" customWidth="1"/>
    <col min="3" max="3" width="14.8515625" style="20" customWidth="1"/>
    <col min="4" max="4" width="16.00390625" style="20" customWidth="1"/>
    <col min="5" max="5" width="19.00390625" style="20" customWidth="1"/>
    <col min="6" max="6" width="21.28125" style="20" customWidth="1"/>
    <col min="7" max="7" width="9.140625" style="20" customWidth="1"/>
    <col min="8" max="8" width="24.28125" style="20" customWidth="1"/>
    <col min="9" max="9" width="9.140625" style="20" customWidth="1"/>
    <col min="10" max="10" width="24.7109375" style="20" customWidth="1"/>
    <col min="11" max="16384" width="9.140625" style="20" customWidth="1"/>
  </cols>
  <sheetData>
    <row r="1" spans="1:6" ht="23.25">
      <c r="A1" s="199" t="s">
        <v>0</v>
      </c>
      <c r="B1" s="199"/>
      <c r="C1" s="199"/>
      <c r="D1" s="199"/>
      <c r="E1" s="199"/>
      <c r="F1" s="199"/>
    </row>
    <row r="2" spans="1:6" ht="23.25">
      <c r="A2" s="199" t="s">
        <v>297</v>
      </c>
      <c r="B2" s="199"/>
      <c r="C2" s="199"/>
      <c r="D2" s="199"/>
      <c r="E2" s="199"/>
      <c r="F2" s="199"/>
    </row>
    <row r="3" spans="1:6" ht="23.25">
      <c r="A3" s="199" t="s">
        <v>318</v>
      </c>
      <c r="B3" s="199"/>
      <c r="C3" s="199"/>
      <c r="D3" s="199"/>
      <c r="E3" s="199"/>
      <c r="F3" s="199"/>
    </row>
    <row r="4" spans="1:6" ht="23.25">
      <c r="A4" s="199" t="s">
        <v>319</v>
      </c>
      <c r="B4" s="199"/>
      <c r="C4" s="199"/>
      <c r="D4" s="199"/>
      <c r="E4" s="199"/>
      <c r="F4" s="199"/>
    </row>
    <row r="5" spans="1:6" ht="23.25">
      <c r="A5" s="198" t="s">
        <v>2</v>
      </c>
      <c r="B5" s="198" t="s">
        <v>3</v>
      </c>
      <c r="C5" s="196" t="s">
        <v>4</v>
      </c>
      <c r="D5" s="196"/>
      <c r="E5" s="196"/>
      <c r="F5" s="196"/>
    </row>
    <row r="6" spans="1:6" ht="23.25">
      <c r="A6" s="198"/>
      <c r="B6" s="198"/>
      <c r="C6" s="21" t="s">
        <v>5</v>
      </c>
      <c r="D6" s="21" t="s">
        <v>6</v>
      </c>
      <c r="E6" s="21" t="s">
        <v>7</v>
      </c>
      <c r="F6" s="21" t="s">
        <v>8</v>
      </c>
    </row>
    <row r="7" spans="1:6" s="26" customFormat="1" ht="23.25">
      <c r="A7" s="23">
        <v>1</v>
      </c>
      <c r="B7" s="24" t="s">
        <v>9</v>
      </c>
      <c r="C7" s="139">
        <f>SUM(D7:F7)</f>
        <v>2802007</v>
      </c>
      <c r="D7" s="139">
        <v>1042257</v>
      </c>
      <c r="E7" s="139">
        <v>879950</v>
      </c>
      <c r="F7" s="139">
        <v>879800</v>
      </c>
    </row>
    <row r="8" spans="1:6" s="26" customFormat="1" ht="23.25">
      <c r="A8" s="23">
        <v>2</v>
      </c>
      <c r="B8" s="24" t="s">
        <v>301</v>
      </c>
      <c r="C8" s="139">
        <f aca="true" t="shared" si="0" ref="C8:C17">SUM(D8:F8)</f>
        <v>577980</v>
      </c>
      <c r="D8" s="139">
        <v>192660</v>
      </c>
      <c r="E8" s="139">
        <v>192660</v>
      </c>
      <c r="F8" s="139">
        <v>192660</v>
      </c>
    </row>
    <row r="9" spans="1:6" s="26" customFormat="1" ht="23.25">
      <c r="A9" s="23">
        <v>3</v>
      </c>
      <c r="B9" s="24" t="s">
        <v>302</v>
      </c>
      <c r="C9" s="139">
        <f t="shared" si="0"/>
        <v>962700</v>
      </c>
      <c r="D9" s="139">
        <v>320900</v>
      </c>
      <c r="E9" s="139">
        <v>320900</v>
      </c>
      <c r="F9" s="139">
        <v>320900</v>
      </c>
    </row>
    <row r="10" spans="1:6" s="26" customFormat="1" ht="23.25">
      <c r="A10" s="23">
        <v>4</v>
      </c>
      <c r="B10" s="24" t="s">
        <v>13</v>
      </c>
      <c r="C10" s="139">
        <f>SUM(D10:F10)</f>
        <v>76825</v>
      </c>
      <c r="D10" s="139">
        <f>22000+1775</f>
        <v>23775</v>
      </c>
      <c r="E10" s="139">
        <v>28650</v>
      </c>
      <c r="F10" s="139">
        <v>24400</v>
      </c>
    </row>
    <row r="11" spans="1:6" s="26" customFormat="1" ht="23.25">
      <c r="A11" s="23">
        <v>5</v>
      </c>
      <c r="B11" s="24" t="s">
        <v>14</v>
      </c>
      <c r="C11" s="139">
        <f t="shared" si="0"/>
        <v>221510</v>
      </c>
      <c r="D11" s="139">
        <v>144200</v>
      </c>
      <c r="E11" s="139">
        <v>33400</v>
      </c>
      <c r="F11" s="139">
        <v>43910</v>
      </c>
    </row>
    <row r="12" spans="1:6" s="26" customFormat="1" ht="23.25">
      <c r="A12" s="23">
        <v>6</v>
      </c>
      <c r="B12" s="24" t="s">
        <v>57</v>
      </c>
      <c r="C12" s="139">
        <f t="shared" si="0"/>
        <v>330500</v>
      </c>
      <c r="D12" s="139">
        <v>71000</v>
      </c>
      <c r="E12" s="139">
        <v>82000</v>
      </c>
      <c r="F12" s="139">
        <f>86000+91500</f>
        <v>177500</v>
      </c>
    </row>
    <row r="13" spans="1:6" s="26" customFormat="1" ht="23.25">
      <c r="A13" s="23">
        <v>7</v>
      </c>
      <c r="B13" s="24" t="s">
        <v>15</v>
      </c>
      <c r="C13" s="139">
        <f>SUM(D13:F13)</f>
        <v>79000</v>
      </c>
      <c r="D13" s="139">
        <v>8000</v>
      </c>
      <c r="E13" s="139">
        <v>50000</v>
      </c>
      <c r="F13" s="139">
        <v>21000</v>
      </c>
    </row>
    <row r="14" spans="1:6" s="26" customFormat="1" ht="23.25">
      <c r="A14" s="23">
        <v>8</v>
      </c>
      <c r="B14" s="24" t="s">
        <v>16</v>
      </c>
      <c r="C14" s="139">
        <f t="shared" si="0"/>
        <v>0</v>
      </c>
      <c r="D14" s="139">
        <v>0</v>
      </c>
      <c r="E14" s="139">
        <v>0</v>
      </c>
      <c r="F14" s="139">
        <v>0</v>
      </c>
    </row>
    <row r="15" spans="1:6" s="26" customFormat="1" ht="23.25">
      <c r="A15" s="23">
        <v>9</v>
      </c>
      <c r="B15" s="24" t="s">
        <v>17</v>
      </c>
      <c r="C15" s="139">
        <f t="shared" si="0"/>
        <v>118000</v>
      </c>
      <c r="D15" s="139">
        <v>0</v>
      </c>
      <c r="E15" s="139">
        <v>0</v>
      </c>
      <c r="F15" s="139">
        <v>118000</v>
      </c>
    </row>
    <row r="16" spans="1:6" s="26" customFormat="1" ht="23.25">
      <c r="A16" s="23">
        <v>10</v>
      </c>
      <c r="B16" s="24" t="s">
        <v>18</v>
      </c>
      <c r="C16" s="139">
        <f t="shared" si="0"/>
        <v>0</v>
      </c>
      <c r="D16" s="139">
        <v>0</v>
      </c>
      <c r="E16" s="139">
        <v>0</v>
      </c>
      <c r="F16" s="139">
        <v>0</v>
      </c>
    </row>
    <row r="17" spans="1:6" s="26" customFormat="1" ht="23.25">
      <c r="A17" s="27">
        <v>11</v>
      </c>
      <c r="B17" s="28" t="s">
        <v>292</v>
      </c>
      <c r="C17" s="140">
        <f t="shared" si="0"/>
        <v>0</v>
      </c>
      <c r="D17" s="140">
        <v>0</v>
      </c>
      <c r="E17" s="140">
        <v>0</v>
      </c>
      <c r="F17" s="140">
        <v>0</v>
      </c>
    </row>
    <row r="18" spans="1:6" s="32" customFormat="1" ht="33" customHeight="1">
      <c r="A18" s="201" t="s">
        <v>5</v>
      </c>
      <c r="B18" s="201"/>
      <c r="C18" s="141">
        <f>SUM(C7:C17)</f>
        <v>5168522</v>
      </c>
      <c r="D18" s="141">
        <f>SUM(D7:D17)</f>
        <v>1802792</v>
      </c>
      <c r="E18" s="141">
        <f>SUM(E7:E17)</f>
        <v>1587560</v>
      </c>
      <c r="F18" s="141">
        <f>SUM(F7:F17)</f>
        <v>1778170</v>
      </c>
    </row>
    <row r="20" spans="1:2" ht="21">
      <c r="A20" s="30" t="s">
        <v>19</v>
      </c>
      <c r="B20" s="20" t="s">
        <v>20</v>
      </c>
    </row>
    <row r="21" ht="21">
      <c r="B21" s="20" t="s">
        <v>20</v>
      </c>
    </row>
    <row r="22" ht="21">
      <c r="B22" s="20" t="s">
        <v>20</v>
      </c>
    </row>
    <row r="23" ht="21">
      <c r="B23" s="20" t="s">
        <v>20</v>
      </c>
    </row>
    <row r="27" spans="1:7" s="159" customFormat="1" ht="21.75">
      <c r="A27" s="158" t="s">
        <v>21</v>
      </c>
      <c r="C27" s="159" t="s">
        <v>22</v>
      </c>
      <c r="D27" s="159" t="s">
        <v>309</v>
      </c>
      <c r="E27" s="160"/>
      <c r="F27" s="160"/>
      <c r="G27" s="160"/>
    </row>
    <row r="28" spans="2:5" s="183" customFormat="1" ht="21.75">
      <c r="B28" s="184" t="s">
        <v>171</v>
      </c>
      <c r="D28" s="200" t="s">
        <v>305</v>
      </c>
      <c r="E28" s="200"/>
    </row>
    <row r="29" spans="2:6" s="183" customFormat="1" ht="21.75">
      <c r="B29" s="185" t="s">
        <v>172</v>
      </c>
      <c r="D29" s="197" t="s">
        <v>310</v>
      </c>
      <c r="E29" s="197"/>
      <c r="F29" s="185"/>
    </row>
    <row r="30" spans="4:6" ht="23.25">
      <c r="D30" s="195"/>
      <c r="E30" s="195"/>
      <c r="F30" s="156"/>
    </row>
    <row r="36" spans="1:6" ht="23.25">
      <c r="A36" s="199" t="s">
        <v>0</v>
      </c>
      <c r="B36" s="199"/>
      <c r="C36" s="199"/>
      <c r="D36" s="199"/>
      <c r="E36" s="199"/>
      <c r="F36" s="199"/>
    </row>
    <row r="37" spans="1:6" ht="23.25">
      <c r="A37" s="199" t="s">
        <v>29</v>
      </c>
      <c r="B37" s="199"/>
      <c r="C37" s="199"/>
      <c r="D37" s="199"/>
      <c r="E37" s="199"/>
      <c r="F37" s="199"/>
    </row>
    <row r="38" spans="1:6" ht="23.25">
      <c r="A38" s="199" t="s">
        <v>318</v>
      </c>
      <c r="B38" s="199"/>
      <c r="C38" s="199"/>
      <c r="D38" s="199"/>
      <c r="E38" s="199"/>
      <c r="F38" s="199"/>
    </row>
    <row r="39" spans="1:6" ht="23.25">
      <c r="A39" s="199" t="s">
        <v>322</v>
      </c>
      <c r="B39" s="199"/>
      <c r="C39" s="199"/>
      <c r="D39" s="199"/>
      <c r="E39" s="199"/>
      <c r="F39" s="199"/>
    </row>
    <row r="40" spans="1:6" ht="23.25">
      <c r="A40" s="198" t="s">
        <v>2</v>
      </c>
      <c r="B40" s="198" t="s">
        <v>3</v>
      </c>
      <c r="C40" s="196" t="s">
        <v>4</v>
      </c>
      <c r="D40" s="196"/>
      <c r="E40" s="196"/>
      <c r="F40" s="196"/>
    </row>
    <row r="41" spans="1:6" ht="23.25">
      <c r="A41" s="198"/>
      <c r="B41" s="198"/>
      <c r="C41" s="21" t="s">
        <v>5</v>
      </c>
      <c r="D41" s="21" t="s">
        <v>23</v>
      </c>
      <c r="E41" s="21" t="s">
        <v>24</v>
      </c>
      <c r="F41" s="21" t="s">
        <v>25</v>
      </c>
    </row>
    <row r="42" spans="1:7" ht="23.25">
      <c r="A42" s="23">
        <v>1</v>
      </c>
      <c r="B42" s="24" t="s">
        <v>9</v>
      </c>
      <c r="C42" s="139">
        <f>SUM(D42:F42)</f>
        <v>2811742</v>
      </c>
      <c r="D42" s="139">
        <v>877100</v>
      </c>
      <c r="E42" s="139">
        <v>967321</v>
      </c>
      <c r="F42" s="139">
        <v>967321</v>
      </c>
      <c r="G42" s="139"/>
    </row>
    <row r="43" spans="1:6" ht="23.25">
      <c r="A43" s="23">
        <v>2</v>
      </c>
      <c r="B43" s="24" t="s">
        <v>301</v>
      </c>
      <c r="C43" s="139">
        <f aca="true" t="shared" si="1" ref="C43:C52">SUM(D43:F43)</f>
        <v>563580</v>
      </c>
      <c r="D43" s="139">
        <v>192660</v>
      </c>
      <c r="E43" s="139">
        <v>185460</v>
      </c>
      <c r="F43" s="139">
        <v>185460</v>
      </c>
    </row>
    <row r="44" spans="1:6" ht="23.25">
      <c r="A44" s="23">
        <v>3</v>
      </c>
      <c r="B44" s="24" t="s">
        <v>302</v>
      </c>
      <c r="C44" s="139">
        <f t="shared" si="1"/>
        <v>962595</v>
      </c>
      <c r="D44" s="139">
        <v>320865</v>
      </c>
      <c r="E44" s="139">
        <v>320865</v>
      </c>
      <c r="F44" s="139">
        <v>320865</v>
      </c>
    </row>
    <row r="45" spans="1:6" ht="23.25">
      <c r="A45" s="23">
        <v>4</v>
      </c>
      <c r="B45" s="24" t="s">
        <v>13</v>
      </c>
      <c r="C45" s="139">
        <f t="shared" si="1"/>
        <v>93000</v>
      </c>
      <c r="D45" s="139">
        <v>34000</v>
      </c>
      <c r="E45" s="139">
        <v>35000</v>
      </c>
      <c r="F45" s="139">
        <v>24000</v>
      </c>
    </row>
    <row r="46" spans="1:6" ht="23.25">
      <c r="A46" s="23">
        <v>5</v>
      </c>
      <c r="B46" s="24" t="s">
        <v>14</v>
      </c>
      <c r="C46" s="139">
        <f t="shared" si="1"/>
        <v>113984</v>
      </c>
      <c r="D46" s="139">
        <f>19258+10560+3600</f>
        <v>33418</v>
      </c>
      <c r="E46" s="139">
        <f>15316+17250</f>
        <v>32566</v>
      </c>
      <c r="F46" s="139">
        <v>48000</v>
      </c>
    </row>
    <row r="47" spans="1:6" ht="23.25">
      <c r="A47" s="23">
        <v>6</v>
      </c>
      <c r="B47" s="24" t="s">
        <v>57</v>
      </c>
      <c r="C47" s="139">
        <f t="shared" si="1"/>
        <v>80462</v>
      </c>
      <c r="D47" s="139">
        <f>22200+2000</f>
        <v>24200</v>
      </c>
      <c r="E47" s="139">
        <f>47462</f>
        <v>47462</v>
      </c>
      <c r="F47" s="139">
        <v>8800</v>
      </c>
    </row>
    <row r="48" spans="1:6" ht="23.25">
      <c r="A48" s="23">
        <v>7</v>
      </c>
      <c r="B48" s="24" t="s">
        <v>15</v>
      </c>
      <c r="C48" s="139">
        <f t="shared" si="1"/>
        <v>49202.61</v>
      </c>
      <c r="D48" s="139">
        <v>9700</v>
      </c>
      <c r="E48" s="139">
        <f>19502.61</f>
        <v>19502.61</v>
      </c>
      <c r="F48" s="139">
        <v>20000</v>
      </c>
    </row>
    <row r="49" spans="1:6" ht="23.25">
      <c r="A49" s="23">
        <v>8</v>
      </c>
      <c r="B49" s="24" t="s">
        <v>16</v>
      </c>
      <c r="C49" s="139">
        <f t="shared" si="1"/>
        <v>0</v>
      </c>
      <c r="D49" s="139">
        <v>0</v>
      </c>
      <c r="E49" s="139">
        <v>0</v>
      </c>
      <c r="F49" s="139">
        <v>0</v>
      </c>
    </row>
    <row r="50" spans="1:6" ht="23.25">
      <c r="A50" s="23">
        <v>9</v>
      </c>
      <c r="B50" s="24" t="s">
        <v>17</v>
      </c>
      <c r="C50" s="139">
        <f t="shared" si="1"/>
        <v>0</v>
      </c>
      <c r="D50" s="139">
        <v>0</v>
      </c>
      <c r="E50" s="139">
        <v>0</v>
      </c>
      <c r="F50" s="139">
        <v>0</v>
      </c>
    </row>
    <row r="51" spans="1:6" ht="23.25">
      <c r="A51" s="23">
        <v>10</v>
      </c>
      <c r="B51" s="24" t="s">
        <v>18</v>
      </c>
      <c r="C51" s="139">
        <f t="shared" si="1"/>
        <v>0</v>
      </c>
      <c r="D51" s="139">
        <v>0</v>
      </c>
      <c r="E51" s="139">
        <v>0</v>
      </c>
      <c r="F51" s="139">
        <v>0</v>
      </c>
    </row>
    <row r="52" spans="1:6" s="26" customFormat="1" ht="23.25">
      <c r="A52" s="27">
        <v>11</v>
      </c>
      <c r="B52" s="28" t="s">
        <v>292</v>
      </c>
      <c r="C52" s="140">
        <f t="shared" si="1"/>
        <v>0</v>
      </c>
      <c r="D52" s="140">
        <v>0</v>
      </c>
      <c r="E52" s="140">
        <v>0</v>
      </c>
      <c r="F52" s="140">
        <v>0</v>
      </c>
    </row>
    <row r="53" spans="1:6" s="30" customFormat="1" ht="26.25" customHeight="1">
      <c r="A53" s="201" t="s">
        <v>5</v>
      </c>
      <c r="B53" s="201"/>
      <c r="C53" s="141">
        <f>SUM(C42:C52)</f>
        <v>4674565.61</v>
      </c>
      <c r="D53" s="141">
        <f>SUM(D42:D52)</f>
        <v>1491943</v>
      </c>
      <c r="E53" s="141">
        <f>SUM(E42:E52)</f>
        <v>1608176.61</v>
      </c>
      <c r="F53" s="141">
        <f>SUM(F42:F52)</f>
        <v>1574446</v>
      </c>
    </row>
    <row r="55" spans="1:2" ht="21">
      <c r="A55" s="30" t="s">
        <v>19</v>
      </c>
      <c r="B55" s="20" t="s">
        <v>20</v>
      </c>
    </row>
    <row r="56" ht="21">
      <c r="B56" s="20" t="s">
        <v>20</v>
      </c>
    </row>
    <row r="57" ht="21">
      <c r="B57" s="20" t="s">
        <v>20</v>
      </c>
    </row>
    <row r="58" ht="21">
      <c r="B58" s="20" t="s">
        <v>20</v>
      </c>
    </row>
    <row r="63" spans="1:7" s="159" customFormat="1" ht="21.75">
      <c r="A63" s="158" t="s">
        <v>21</v>
      </c>
      <c r="C63" s="159" t="s">
        <v>22</v>
      </c>
      <c r="D63" s="159" t="s">
        <v>309</v>
      </c>
      <c r="E63" s="160"/>
      <c r="F63" s="160"/>
      <c r="G63" s="160"/>
    </row>
    <row r="64" spans="2:5" s="183" customFormat="1" ht="21.75">
      <c r="B64" s="184" t="s">
        <v>171</v>
      </c>
      <c r="D64" s="200" t="s">
        <v>305</v>
      </c>
      <c r="E64" s="200"/>
    </row>
    <row r="65" spans="2:6" s="183" customFormat="1" ht="21.75">
      <c r="B65" s="185" t="s">
        <v>172</v>
      </c>
      <c r="D65" s="197" t="s">
        <v>310</v>
      </c>
      <c r="E65" s="197"/>
      <c r="F65" s="185"/>
    </row>
    <row r="66" spans="4:6" ht="23.25">
      <c r="D66" s="195"/>
      <c r="E66" s="195"/>
      <c r="F66" s="156"/>
    </row>
    <row r="72" spans="1:6" ht="23.25">
      <c r="A72" s="199" t="s">
        <v>0</v>
      </c>
      <c r="B72" s="199"/>
      <c r="C72" s="199"/>
      <c r="D72" s="199"/>
      <c r="E72" s="199"/>
      <c r="F72" s="199"/>
    </row>
    <row r="73" spans="1:6" ht="23.25">
      <c r="A73" s="199" t="s">
        <v>29</v>
      </c>
      <c r="B73" s="199"/>
      <c r="C73" s="199"/>
      <c r="D73" s="199"/>
      <c r="E73" s="199"/>
      <c r="F73" s="199"/>
    </row>
    <row r="74" spans="1:6" ht="23.25">
      <c r="A74" s="199" t="s">
        <v>318</v>
      </c>
      <c r="B74" s="199"/>
      <c r="C74" s="199"/>
      <c r="D74" s="199"/>
      <c r="E74" s="199"/>
      <c r="F74" s="199"/>
    </row>
    <row r="75" spans="1:6" ht="23.25">
      <c r="A75" s="199" t="s">
        <v>321</v>
      </c>
      <c r="B75" s="199"/>
      <c r="C75" s="199"/>
      <c r="D75" s="199"/>
      <c r="E75" s="199"/>
      <c r="F75" s="199"/>
    </row>
    <row r="76" spans="1:6" ht="23.25">
      <c r="A76" s="198" t="s">
        <v>2</v>
      </c>
      <c r="B76" s="198" t="s">
        <v>3</v>
      </c>
      <c r="C76" s="196" t="s">
        <v>4</v>
      </c>
      <c r="D76" s="196"/>
      <c r="E76" s="196"/>
      <c r="F76" s="196"/>
    </row>
    <row r="77" spans="1:6" ht="23.25">
      <c r="A77" s="198"/>
      <c r="B77" s="198"/>
      <c r="C77" s="21" t="s">
        <v>5</v>
      </c>
      <c r="D77" s="21" t="s">
        <v>26</v>
      </c>
      <c r="E77" s="21" t="s">
        <v>27</v>
      </c>
      <c r="F77" s="21" t="s">
        <v>28</v>
      </c>
    </row>
    <row r="78" spans="1:6" ht="23.25">
      <c r="A78" s="23">
        <v>1</v>
      </c>
      <c r="B78" s="24" t="s">
        <v>9</v>
      </c>
      <c r="C78" s="139">
        <f>SUM(D78:F78)</f>
        <v>2823169</v>
      </c>
      <c r="D78" s="139">
        <v>872421</v>
      </c>
      <c r="E78" s="139">
        <v>1064221</v>
      </c>
      <c r="F78" s="139">
        <v>886527</v>
      </c>
    </row>
    <row r="79" spans="1:6" ht="23.25">
      <c r="A79" s="23">
        <v>2</v>
      </c>
      <c r="B79" s="24" t="s">
        <v>301</v>
      </c>
      <c r="C79" s="139">
        <f aca="true" t="shared" si="2" ref="C79:C88">SUM(D79:F79)</f>
        <v>556380</v>
      </c>
      <c r="D79" s="139">
        <v>185460</v>
      </c>
      <c r="E79" s="139">
        <v>185460</v>
      </c>
      <c r="F79" s="139">
        <v>185460</v>
      </c>
    </row>
    <row r="80" spans="1:6" ht="23.25">
      <c r="A80" s="23">
        <v>3</v>
      </c>
      <c r="B80" s="24" t="s">
        <v>302</v>
      </c>
      <c r="C80" s="139">
        <f t="shared" si="2"/>
        <v>982415</v>
      </c>
      <c r="D80" s="139">
        <v>320865</v>
      </c>
      <c r="E80" s="139">
        <v>331435</v>
      </c>
      <c r="F80" s="139">
        <v>330115</v>
      </c>
    </row>
    <row r="81" spans="1:6" ht="23.25">
      <c r="A81" s="23">
        <v>4</v>
      </c>
      <c r="B81" s="24" t="s">
        <v>13</v>
      </c>
      <c r="C81" s="139">
        <f t="shared" si="2"/>
        <v>93350</v>
      </c>
      <c r="D81" s="139">
        <v>40600</v>
      </c>
      <c r="E81" s="139">
        <v>28900</v>
      </c>
      <c r="F81" s="139">
        <v>23850</v>
      </c>
    </row>
    <row r="82" spans="1:6" ht="23.25">
      <c r="A82" s="23">
        <v>5</v>
      </c>
      <c r="B82" s="24" t="s">
        <v>14</v>
      </c>
      <c r="C82" s="139">
        <f t="shared" si="2"/>
        <v>286513</v>
      </c>
      <c r="D82" s="139">
        <f>82547+30000</f>
        <v>112547</v>
      </c>
      <c r="E82" s="139">
        <f>71000+29550+17800</f>
        <v>118350</v>
      </c>
      <c r="F82" s="139">
        <f>25616+30000</f>
        <v>55616</v>
      </c>
    </row>
    <row r="83" spans="1:6" ht="23.25">
      <c r="A83" s="23">
        <v>6</v>
      </c>
      <c r="B83" s="24" t="s">
        <v>57</v>
      </c>
      <c r="C83" s="139">
        <f t="shared" si="2"/>
        <v>179748</v>
      </c>
      <c r="D83" s="139">
        <v>35430</v>
      </c>
      <c r="E83" s="139">
        <v>109318</v>
      </c>
      <c r="F83" s="139">
        <v>35000</v>
      </c>
    </row>
    <row r="84" spans="1:6" ht="23.25">
      <c r="A84" s="23">
        <v>7</v>
      </c>
      <c r="B84" s="24" t="s">
        <v>15</v>
      </c>
      <c r="C84" s="139">
        <f t="shared" si="2"/>
        <v>53033.44</v>
      </c>
      <c r="D84" s="139">
        <v>0</v>
      </c>
      <c r="E84" s="139">
        <v>37192.44</v>
      </c>
      <c r="F84" s="139">
        <v>15841</v>
      </c>
    </row>
    <row r="85" spans="1:6" ht="23.25">
      <c r="A85" s="23">
        <v>8</v>
      </c>
      <c r="B85" s="24" t="s">
        <v>16</v>
      </c>
      <c r="C85" s="139">
        <f t="shared" si="2"/>
        <v>0</v>
      </c>
      <c r="D85" s="139">
        <v>0</v>
      </c>
      <c r="E85" s="139">
        <v>0</v>
      </c>
      <c r="F85" s="139">
        <v>0</v>
      </c>
    </row>
    <row r="86" spans="1:6" ht="23.25">
      <c r="A86" s="23">
        <v>9</v>
      </c>
      <c r="B86" s="24" t="s">
        <v>17</v>
      </c>
      <c r="C86" s="139">
        <f t="shared" si="2"/>
        <v>10000</v>
      </c>
      <c r="D86" s="139">
        <v>0</v>
      </c>
      <c r="E86" s="139">
        <v>10000</v>
      </c>
      <c r="F86" s="139">
        <v>0</v>
      </c>
    </row>
    <row r="87" spans="1:6" ht="23.25">
      <c r="A87" s="23">
        <v>10</v>
      </c>
      <c r="B87" s="24" t="s">
        <v>18</v>
      </c>
      <c r="C87" s="139">
        <f t="shared" si="2"/>
        <v>0</v>
      </c>
      <c r="D87" s="139">
        <v>0</v>
      </c>
      <c r="E87" s="139">
        <v>0</v>
      </c>
      <c r="F87" s="139">
        <v>0</v>
      </c>
    </row>
    <row r="88" spans="1:6" s="26" customFormat="1" ht="23.25">
      <c r="A88" s="27">
        <v>11</v>
      </c>
      <c r="B88" s="28" t="s">
        <v>292</v>
      </c>
      <c r="C88" s="140">
        <f t="shared" si="2"/>
        <v>0</v>
      </c>
      <c r="D88" s="140">
        <v>0</v>
      </c>
      <c r="E88" s="140">
        <v>0</v>
      </c>
      <c r="F88" s="140">
        <v>0</v>
      </c>
    </row>
    <row r="89" spans="1:6" s="30" customFormat="1" ht="31.5" customHeight="1">
      <c r="A89" s="201" t="s">
        <v>5</v>
      </c>
      <c r="B89" s="201"/>
      <c r="C89" s="141">
        <f>SUM(C78:C88)</f>
        <v>4984608.44</v>
      </c>
      <c r="D89" s="141">
        <f>SUM(D78:D88)</f>
        <v>1567323</v>
      </c>
      <c r="E89" s="141">
        <f>SUM(E78:E88)</f>
        <v>1884876.44</v>
      </c>
      <c r="F89" s="141">
        <f>SUM(F78:F88)</f>
        <v>1532409</v>
      </c>
    </row>
    <row r="91" spans="1:2" ht="21">
      <c r="A91" s="30" t="s">
        <v>19</v>
      </c>
      <c r="B91" s="20" t="s">
        <v>20</v>
      </c>
    </row>
    <row r="92" ht="21">
      <c r="B92" s="20" t="s">
        <v>20</v>
      </c>
    </row>
    <row r="93" ht="21">
      <c r="B93" s="20" t="s">
        <v>20</v>
      </c>
    </row>
    <row r="94" ht="21">
      <c r="B94" s="20" t="s">
        <v>20</v>
      </c>
    </row>
    <row r="99" spans="1:7" s="159" customFormat="1" ht="21.75">
      <c r="A99" s="158" t="s">
        <v>21</v>
      </c>
      <c r="C99" s="159" t="s">
        <v>22</v>
      </c>
      <c r="D99" s="159" t="s">
        <v>309</v>
      </c>
      <c r="E99" s="160"/>
      <c r="F99" s="160"/>
      <c r="G99" s="160"/>
    </row>
    <row r="100" spans="2:5" s="183" customFormat="1" ht="21.75">
      <c r="B100" s="184" t="s">
        <v>171</v>
      </c>
      <c r="D100" s="200" t="s">
        <v>305</v>
      </c>
      <c r="E100" s="200"/>
    </row>
    <row r="101" spans="2:6" s="183" customFormat="1" ht="21.75">
      <c r="B101" s="185" t="s">
        <v>172</v>
      </c>
      <c r="D101" s="197" t="s">
        <v>310</v>
      </c>
      <c r="E101" s="197"/>
      <c r="F101" s="185"/>
    </row>
    <row r="102" spans="4:6" ht="23.25">
      <c r="D102" s="195"/>
      <c r="E102" s="195"/>
      <c r="F102" s="156"/>
    </row>
    <row r="103" spans="2:6" s="26" customFormat="1" ht="23.25">
      <c r="B103" s="69"/>
      <c r="D103" s="156"/>
      <c r="E103" s="156"/>
      <c r="F103" s="156"/>
    </row>
    <row r="107" spans="1:6" ht="23.25">
      <c r="A107" s="199" t="s">
        <v>0</v>
      </c>
      <c r="B107" s="199"/>
      <c r="C107" s="199"/>
      <c r="D107" s="199"/>
      <c r="E107" s="199"/>
      <c r="F107" s="199"/>
    </row>
    <row r="108" spans="1:6" ht="23.25">
      <c r="A108" s="199" t="s">
        <v>29</v>
      </c>
      <c r="B108" s="199"/>
      <c r="C108" s="199"/>
      <c r="D108" s="199"/>
      <c r="E108" s="199"/>
      <c r="F108" s="199"/>
    </row>
    <row r="109" spans="1:6" ht="23.25">
      <c r="A109" s="199" t="s">
        <v>318</v>
      </c>
      <c r="B109" s="199"/>
      <c r="C109" s="199"/>
      <c r="D109" s="199"/>
      <c r="E109" s="199"/>
      <c r="F109" s="199"/>
    </row>
    <row r="110" spans="1:6" ht="23.25">
      <c r="A110" s="199" t="s">
        <v>320</v>
      </c>
      <c r="B110" s="199"/>
      <c r="C110" s="199"/>
      <c r="D110" s="199"/>
      <c r="E110" s="199"/>
      <c r="F110" s="199"/>
    </row>
    <row r="111" spans="1:6" ht="23.25">
      <c r="A111" s="198" t="s">
        <v>2</v>
      </c>
      <c r="B111" s="198" t="s">
        <v>3</v>
      </c>
      <c r="C111" s="196" t="s">
        <v>4</v>
      </c>
      <c r="D111" s="196"/>
      <c r="E111" s="196"/>
      <c r="F111" s="196"/>
    </row>
    <row r="112" spans="1:6" ht="23.25">
      <c r="A112" s="198"/>
      <c r="B112" s="198"/>
      <c r="C112" s="21" t="s">
        <v>5</v>
      </c>
      <c r="D112" s="21" t="s">
        <v>167</v>
      </c>
      <c r="E112" s="21" t="s">
        <v>168</v>
      </c>
      <c r="F112" s="21" t="s">
        <v>170</v>
      </c>
    </row>
    <row r="113" spans="1:6" ht="23.25">
      <c r="A113" s="23">
        <v>1</v>
      </c>
      <c r="B113" s="24" t="s">
        <v>9</v>
      </c>
      <c r="C113" s="139">
        <f>SUM(D113:F113)</f>
        <v>2597602</v>
      </c>
      <c r="D113" s="139">
        <v>867407</v>
      </c>
      <c r="E113" s="139">
        <v>866850</v>
      </c>
      <c r="F113" s="139">
        <v>863345</v>
      </c>
    </row>
    <row r="114" spans="1:6" ht="23.25">
      <c r="A114" s="23">
        <v>2</v>
      </c>
      <c r="B114" s="24" t="s">
        <v>301</v>
      </c>
      <c r="C114" s="139">
        <f aca="true" t="shared" si="3" ref="C114:C123">SUM(D114:F114)</f>
        <v>556380</v>
      </c>
      <c r="D114" s="139">
        <v>185460</v>
      </c>
      <c r="E114" s="139">
        <v>185460</v>
      </c>
      <c r="F114" s="139">
        <v>185460</v>
      </c>
    </row>
    <row r="115" spans="1:6" ht="23.25">
      <c r="A115" s="23">
        <v>3</v>
      </c>
      <c r="B115" s="24" t="s">
        <v>302</v>
      </c>
      <c r="C115" s="139">
        <f t="shared" si="3"/>
        <v>990345</v>
      </c>
      <c r="D115" s="139">
        <v>330115</v>
      </c>
      <c r="E115" s="139">
        <v>330115</v>
      </c>
      <c r="F115" s="139">
        <v>330115</v>
      </c>
    </row>
    <row r="116" spans="1:6" ht="23.25">
      <c r="A116" s="23">
        <v>4</v>
      </c>
      <c r="B116" s="24" t="s">
        <v>13</v>
      </c>
      <c r="C116" s="139">
        <f t="shared" si="3"/>
        <v>175240</v>
      </c>
      <c r="D116" s="139">
        <v>5430</v>
      </c>
      <c r="E116" s="139">
        <v>11780</v>
      </c>
      <c r="F116" s="139">
        <v>158030</v>
      </c>
    </row>
    <row r="117" spans="1:6" ht="23.25">
      <c r="A117" s="23">
        <v>5</v>
      </c>
      <c r="B117" s="24" t="s">
        <v>14</v>
      </c>
      <c r="C117" s="139">
        <f t="shared" si="3"/>
        <v>279721</v>
      </c>
      <c r="D117" s="139">
        <v>55532</v>
      </c>
      <c r="E117" s="139">
        <f>42399+19800+30000</f>
        <v>92199</v>
      </c>
      <c r="F117" s="139">
        <v>131990</v>
      </c>
    </row>
    <row r="118" spans="1:6" ht="23.25">
      <c r="A118" s="23">
        <v>6</v>
      </c>
      <c r="B118" s="24" t="s">
        <v>57</v>
      </c>
      <c r="C118" s="139">
        <f t="shared" si="3"/>
        <v>71500</v>
      </c>
      <c r="D118" s="139">
        <v>50000</v>
      </c>
      <c r="E118" s="139">
        <v>15000</v>
      </c>
      <c r="F118" s="139">
        <v>6500</v>
      </c>
    </row>
    <row r="119" spans="1:6" ht="23.25">
      <c r="A119" s="23">
        <v>7</v>
      </c>
      <c r="B119" s="24" t="s">
        <v>15</v>
      </c>
      <c r="C119" s="139">
        <f t="shared" si="3"/>
        <v>53314</v>
      </c>
      <c r="D119" s="139">
        <v>0</v>
      </c>
      <c r="E119" s="139">
        <v>35314</v>
      </c>
      <c r="F119" s="139">
        <v>18000</v>
      </c>
    </row>
    <row r="120" spans="1:6" ht="23.25">
      <c r="A120" s="23">
        <v>8</v>
      </c>
      <c r="B120" s="24" t="s">
        <v>16</v>
      </c>
      <c r="C120" s="139">
        <f t="shared" si="3"/>
        <v>0</v>
      </c>
      <c r="D120" s="139">
        <v>0</v>
      </c>
      <c r="E120" s="139">
        <v>0</v>
      </c>
      <c r="F120" s="139">
        <v>0</v>
      </c>
    </row>
    <row r="121" spans="1:6" ht="23.25">
      <c r="A121" s="23">
        <v>9</v>
      </c>
      <c r="B121" s="24" t="s">
        <v>17</v>
      </c>
      <c r="C121" s="139">
        <f t="shared" si="3"/>
        <v>25300</v>
      </c>
      <c r="D121" s="139">
        <v>0</v>
      </c>
      <c r="E121" s="139">
        <v>0</v>
      </c>
      <c r="F121" s="139">
        <v>25300</v>
      </c>
    </row>
    <row r="122" spans="1:6" ht="23.25">
      <c r="A122" s="23">
        <v>10</v>
      </c>
      <c r="B122" s="24" t="s">
        <v>18</v>
      </c>
      <c r="C122" s="139">
        <f t="shared" si="3"/>
        <v>36450</v>
      </c>
      <c r="D122" s="139">
        <v>36450</v>
      </c>
      <c r="E122" s="139">
        <v>0</v>
      </c>
      <c r="F122" s="139">
        <v>0</v>
      </c>
    </row>
    <row r="123" spans="1:6" s="26" customFormat="1" ht="23.25">
      <c r="A123" s="23">
        <v>11</v>
      </c>
      <c r="B123" s="24" t="s">
        <v>292</v>
      </c>
      <c r="C123" s="139">
        <f t="shared" si="3"/>
        <v>20000</v>
      </c>
      <c r="D123" s="139">
        <v>0</v>
      </c>
      <c r="E123" s="139">
        <v>0</v>
      </c>
      <c r="F123" s="139">
        <v>20000</v>
      </c>
    </row>
    <row r="124" spans="1:10" s="30" customFormat="1" ht="27.75" customHeight="1">
      <c r="A124" s="196" t="s">
        <v>5</v>
      </c>
      <c r="B124" s="196"/>
      <c r="C124" s="154">
        <f>SUM(C113:C123)</f>
        <v>4805852</v>
      </c>
      <c r="D124" s="154">
        <f>SUM(D113:D123)</f>
        <v>1530394</v>
      </c>
      <c r="E124" s="154">
        <f>SUM(E113:E123)</f>
        <v>1536718</v>
      </c>
      <c r="F124" s="154">
        <f>SUM(F113:F123)</f>
        <v>1738740</v>
      </c>
      <c r="J124" s="162">
        <f>SUM(C18+C53+C89+C124)</f>
        <v>19633548.05</v>
      </c>
    </row>
    <row r="126" spans="1:2" ht="21">
      <c r="A126" s="30" t="s">
        <v>19</v>
      </c>
      <c r="B126" s="20" t="s">
        <v>20</v>
      </c>
    </row>
    <row r="127" ht="21">
      <c r="B127" s="20" t="s">
        <v>20</v>
      </c>
    </row>
    <row r="128" ht="21">
      <c r="B128" s="20" t="s">
        <v>20</v>
      </c>
    </row>
    <row r="129" ht="21">
      <c r="B129" s="20" t="s">
        <v>20</v>
      </c>
    </row>
    <row r="134" spans="1:7" s="159" customFormat="1" ht="21.75">
      <c r="A134" s="158" t="s">
        <v>21</v>
      </c>
      <c r="C134" s="159" t="s">
        <v>22</v>
      </c>
      <c r="D134" s="159" t="s">
        <v>309</v>
      </c>
      <c r="E134" s="160"/>
      <c r="F134" s="160"/>
      <c r="G134" s="160"/>
    </row>
    <row r="135" spans="2:5" s="183" customFormat="1" ht="21.75">
      <c r="B135" s="184" t="s">
        <v>171</v>
      </c>
      <c r="D135" s="200" t="s">
        <v>305</v>
      </c>
      <c r="E135" s="200"/>
    </row>
    <row r="136" spans="2:6" s="183" customFormat="1" ht="21.75">
      <c r="B136" s="185" t="s">
        <v>172</v>
      </c>
      <c r="D136" s="197" t="s">
        <v>310</v>
      </c>
      <c r="E136" s="197"/>
      <c r="F136" s="185"/>
    </row>
    <row r="137" spans="4:6" ht="23.25">
      <c r="D137" s="195"/>
      <c r="E137" s="195"/>
      <c r="F137" s="156"/>
    </row>
  </sheetData>
  <sheetProtection/>
  <mergeCells count="44">
    <mergeCell ref="B5:B6"/>
    <mergeCell ref="C5:F5"/>
    <mergeCell ref="A18:B18"/>
    <mergeCell ref="D29:E29"/>
    <mergeCell ref="D65:E65"/>
    <mergeCell ref="D101:E101"/>
    <mergeCell ref="D28:E28"/>
    <mergeCell ref="A36:F36"/>
    <mergeCell ref="A76:A77"/>
    <mergeCell ref="A37:F37"/>
    <mergeCell ref="A75:F75"/>
    <mergeCell ref="A72:F72"/>
    <mergeCell ref="A73:F73"/>
    <mergeCell ref="D30:E30"/>
    <mergeCell ref="D66:E66"/>
    <mergeCell ref="A1:F1"/>
    <mergeCell ref="A2:F2"/>
    <mergeCell ref="A3:F3"/>
    <mergeCell ref="A4:F4"/>
    <mergeCell ref="A5:A6"/>
    <mergeCell ref="A38:F38"/>
    <mergeCell ref="A39:F39"/>
    <mergeCell ref="A40:A41"/>
    <mergeCell ref="B40:B41"/>
    <mergeCell ref="C40:F40"/>
    <mergeCell ref="A74:F74"/>
    <mergeCell ref="A53:B53"/>
    <mergeCell ref="D64:E64"/>
    <mergeCell ref="A89:B89"/>
    <mergeCell ref="A107:F107"/>
    <mergeCell ref="B76:B77"/>
    <mergeCell ref="A124:B124"/>
    <mergeCell ref="D135:E135"/>
    <mergeCell ref="D102:E102"/>
    <mergeCell ref="D137:E137"/>
    <mergeCell ref="C76:F76"/>
    <mergeCell ref="D136:E136"/>
    <mergeCell ref="B111:B112"/>
    <mergeCell ref="C111:F111"/>
    <mergeCell ref="A108:F108"/>
    <mergeCell ref="A109:F109"/>
    <mergeCell ref="D100:E100"/>
    <mergeCell ref="A110:F110"/>
    <mergeCell ref="A111:A112"/>
  </mergeCells>
  <printOptions/>
  <pageMargins left="0.3" right="0.15" top="0.57" bottom="0.56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68"/>
  <sheetViews>
    <sheetView zoomScalePageLayoutView="0" workbookViewId="0" topLeftCell="A1">
      <selection activeCell="C64" sqref="C64"/>
    </sheetView>
  </sheetViews>
  <sheetFormatPr defaultColWidth="9.140625" defaultRowHeight="21.75"/>
  <cols>
    <col min="1" max="1" width="27.57421875" style="0" customWidth="1"/>
    <col min="2" max="2" width="10.57421875" style="0" customWidth="1"/>
    <col min="3" max="3" width="9.421875" style="0" customWidth="1"/>
    <col min="4" max="4" width="10.00390625" style="0" bestFit="1" customWidth="1"/>
    <col min="5" max="5" width="10.7109375" style="0" bestFit="1" customWidth="1"/>
    <col min="6" max="6" width="10.00390625" style="0" customWidth="1"/>
    <col min="7" max="8" width="10.00390625" style="0" bestFit="1" customWidth="1"/>
    <col min="9" max="9" width="10.421875" style="0" customWidth="1"/>
  </cols>
  <sheetData>
    <row r="1" spans="1:9" ht="21.75">
      <c r="A1" s="209" t="s">
        <v>245</v>
      </c>
      <c r="B1" s="209"/>
      <c r="C1" s="209"/>
      <c r="D1" s="209"/>
      <c r="E1" s="209"/>
      <c r="F1" s="209"/>
      <c r="G1" s="209"/>
      <c r="H1" s="209"/>
      <c r="I1" s="209"/>
    </row>
    <row r="2" spans="1:9" ht="21.75">
      <c r="A2" s="210" t="s">
        <v>112</v>
      </c>
      <c r="B2" s="210"/>
      <c r="C2" s="210"/>
      <c r="D2" s="210"/>
      <c r="E2" s="210"/>
      <c r="F2" s="210"/>
      <c r="G2" s="210"/>
      <c r="H2" s="210"/>
      <c r="I2" s="210"/>
    </row>
    <row r="3" spans="1:9" s="1" customFormat="1" ht="25.5" customHeight="1">
      <c r="A3" s="138" t="s">
        <v>3</v>
      </c>
      <c r="B3" s="138" t="s">
        <v>36</v>
      </c>
      <c r="C3" s="138" t="s">
        <v>37</v>
      </c>
      <c r="D3" s="138" t="s">
        <v>38</v>
      </c>
      <c r="E3" s="138" t="s">
        <v>39</v>
      </c>
      <c r="F3" s="138" t="s">
        <v>40</v>
      </c>
      <c r="G3" s="138" t="s">
        <v>41</v>
      </c>
      <c r="H3" s="138" t="s">
        <v>42</v>
      </c>
      <c r="I3" s="138" t="s">
        <v>5</v>
      </c>
    </row>
    <row r="4" spans="1:9" s="1" customFormat="1" ht="25.5" customHeight="1">
      <c r="A4" s="53" t="s">
        <v>9</v>
      </c>
      <c r="B4" s="116"/>
      <c r="C4" s="117"/>
      <c r="D4" s="117"/>
      <c r="E4" s="117"/>
      <c r="F4" s="117"/>
      <c r="G4" s="117"/>
      <c r="H4" s="117"/>
      <c r="I4" s="116"/>
    </row>
    <row r="5" spans="1:9" s="1" customFormat="1" ht="25.5" customHeight="1">
      <c r="A5" s="38" t="s">
        <v>79</v>
      </c>
      <c r="B5" s="118">
        <v>0</v>
      </c>
      <c r="C5" s="119"/>
      <c r="D5" s="119">
        <v>1176</v>
      </c>
      <c r="E5" s="119">
        <v>588</v>
      </c>
      <c r="F5" s="119">
        <v>588</v>
      </c>
      <c r="G5" s="119">
        <v>588</v>
      </c>
      <c r="H5" s="119">
        <v>588</v>
      </c>
      <c r="I5" s="118">
        <f>SUM(C5:H5)</f>
        <v>3528</v>
      </c>
    </row>
    <row r="6" spans="1:9" s="1" customFormat="1" ht="25.5" customHeight="1">
      <c r="A6" s="37" t="s">
        <v>12</v>
      </c>
      <c r="B6" s="118">
        <v>0</v>
      </c>
      <c r="C6" s="119">
        <f aca="true" t="shared" si="0" ref="C6:H6">SUM(C7:C8)</f>
        <v>0</v>
      </c>
      <c r="D6" s="119">
        <f t="shared" si="0"/>
        <v>23520</v>
      </c>
      <c r="E6" s="119">
        <f t="shared" si="0"/>
        <v>11760</v>
      </c>
      <c r="F6" s="119">
        <f t="shared" si="0"/>
        <v>11760</v>
      </c>
      <c r="G6" s="119">
        <f t="shared" si="0"/>
        <v>11760</v>
      </c>
      <c r="H6" s="119">
        <f t="shared" si="0"/>
        <v>11760</v>
      </c>
      <c r="I6" s="118">
        <f>SUM(C6:H6)</f>
        <v>70560</v>
      </c>
    </row>
    <row r="7" spans="1:9" s="1" customFormat="1" ht="25.5" customHeight="1">
      <c r="A7" s="38" t="s">
        <v>48</v>
      </c>
      <c r="B7" s="118">
        <v>0</v>
      </c>
      <c r="C7" s="119"/>
      <c r="D7" s="119">
        <v>19520</v>
      </c>
      <c r="E7" s="119">
        <v>9760</v>
      </c>
      <c r="F7" s="119">
        <v>9760</v>
      </c>
      <c r="G7" s="119">
        <v>9760</v>
      </c>
      <c r="H7" s="119">
        <v>9760</v>
      </c>
      <c r="I7" s="118">
        <f aca="true" t="shared" si="1" ref="I7:I31">SUM(C7:H7)</f>
        <v>58560</v>
      </c>
    </row>
    <row r="8" spans="1:9" s="1" customFormat="1" ht="25.5" customHeight="1">
      <c r="A8" s="38" t="s">
        <v>47</v>
      </c>
      <c r="B8" s="118">
        <v>0</v>
      </c>
      <c r="C8" s="119"/>
      <c r="D8" s="119">
        <v>4000</v>
      </c>
      <c r="E8" s="119">
        <v>2000</v>
      </c>
      <c r="F8" s="119">
        <v>2000</v>
      </c>
      <c r="G8" s="119">
        <v>2000</v>
      </c>
      <c r="H8" s="119">
        <v>2000</v>
      </c>
      <c r="I8" s="118">
        <f t="shared" si="1"/>
        <v>12000</v>
      </c>
    </row>
    <row r="9" spans="1:9" s="1" customFormat="1" ht="25.5" customHeight="1">
      <c r="A9" s="90" t="s">
        <v>57</v>
      </c>
      <c r="B9" s="118">
        <v>0</v>
      </c>
      <c r="C9" s="118"/>
      <c r="D9" s="118"/>
      <c r="E9" s="118"/>
      <c r="F9" s="118"/>
      <c r="G9" s="118"/>
      <c r="H9" s="118"/>
      <c r="I9" s="118">
        <f t="shared" si="1"/>
        <v>0</v>
      </c>
    </row>
    <row r="10" spans="1:9" s="1" customFormat="1" ht="25.5" customHeight="1">
      <c r="A10" s="91" t="s">
        <v>264</v>
      </c>
      <c r="B10" s="118"/>
      <c r="C10" s="118"/>
      <c r="D10" s="118"/>
      <c r="E10" s="118"/>
      <c r="F10" s="118"/>
      <c r="G10" s="118"/>
      <c r="H10" s="119">
        <v>3000</v>
      </c>
      <c r="I10" s="118">
        <f t="shared" si="1"/>
        <v>3000</v>
      </c>
    </row>
    <row r="11" spans="1:9" s="1" customFormat="1" ht="25.5" customHeight="1">
      <c r="A11" s="91" t="s">
        <v>191</v>
      </c>
      <c r="B11" s="118">
        <v>0</v>
      </c>
      <c r="C11" s="119"/>
      <c r="D11" s="119"/>
      <c r="E11" s="137"/>
      <c r="F11" s="119"/>
      <c r="G11" s="119"/>
      <c r="H11" s="119"/>
      <c r="I11" s="118">
        <f t="shared" si="1"/>
        <v>0</v>
      </c>
    </row>
    <row r="12" spans="1:9" s="1" customFormat="1" ht="25.5" customHeight="1">
      <c r="A12" s="91" t="s">
        <v>192</v>
      </c>
      <c r="B12" s="118">
        <v>0</v>
      </c>
      <c r="C12" s="119">
        <v>7800</v>
      </c>
      <c r="D12" s="119">
        <v>6300</v>
      </c>
      <c r="E12" s="119"/>
      <c r="F12" s="119">
        <v>6000</v>
      </c>
      <c r="G12" s="119">
        <v>6000</v>
      </c>
      <c r="H12" s="119">
        <v>5700</v>
      </c>
      <c r="I12" s="118">
        <f t="shared" si="1"/>
        <v>31800</v>
      </c>
    </row>
    <row r="13" spans="1:9" s="1" customFormat="1" ht="25.5" customHeight="1">
      <c r="A13" s="91" t="s">
        <v>193</v>
      </c>
      <c r="B13" s="118">
        <v>0</v>
      </c>
      <c r="C13" s="119">
        <v>63619</v>
      </c>
      <c r="D13" s="119">
        <v>74580</v>
      </c>
      <c r="E13" s="119"/>
      <c r="F13" s="119">
        <f>60800.79+6196.21</f>
        <v>66997</v>
      </c>
      <c r="G13" s="120">
        <v>83746.25</v>
      </c>
      <c r="H13" s="119">
        <v>66997</v>
      </c>
      <c r="I13" s="118">
        <f t="shared" si="1"/>
        <v>355939.25</v>
      </c>
    </row>
    <row r="14" spans="1:9" s="1" customFormat="1" ht="21">
      <c r="A14" s="4" t="s">
        <v>14</v>
      </c>
      <c r="B14" s="12">
        <f>SUM(B15:B18)</f>
        <v>300000</v>
      </c>
      <c r="C14" s="12"/>
      <c r="D14" s="12"/>
      <c r="E14" s="12"/>
      <c r="F14" s="12"/>
      <c r="G14" s="12"/>
      <c r="H14" s="12"/>
      <c r="I14" s="118">
        <f t="shared" si="1"/>
        <v>0</v>
      </c>
    </row>
    <row r="15" spans="1:9" ht="21.75">
      <c r="A15" s="8" t="s">
        <v>113</v>
      </c>
      <c r="B15" s="7">
        <v>50000</v>
      </c>
      <c r="C15" s="7"/>
      <c r="D15" s="7"/>
      <c r="E15" s="7"/>
      <c r="F15" s="7"/>
      <c r="G15" s="7"/>
      <c r="H15" s="7"/>
      <c r="I15" s="118">
        <f t="shared" si="1"/>
        <v>0</v>
      </c>
    </row>
    <row r="16" spans="1:9" ht="21.75">
      <c r="A16" s="8" t="s">
        <v>114</v>
      </c>
      <c r="B16" s="7">
        <v>130000</v>
      </c>
      <c r="C16" s="7">
        <v>3600</v>
      </c>
      <c r="D16" s="7">
        <v>29300</v>
      </c>
      <c r="E16" s="7">
        <v>15000</v>
      </c>
      <c r="F16" s="7"/>
      <c r="G16" s="7"/>
      <c r="H16" s="7"/>
      <c r="I16" s="118">
        <f t="shared" si="1"/>
        <v>47900</v>
      </c>
    </row>
    <row r="17" spans="1:9" ht="21.75">
      <c r="A17" s="8" t="s">
        <v>115</v>
      </c>
      <c r="B17" s="7">
        <v>20000</v>
      </c>
      <c r="C17" s="7"/>
      <c r="D17" s="7"/>
      <c r="E17" s="7"/>
      <c r="F17" s="7"/>
      <c r="G17" s="7"/>
      <c r="H17" s="7"/>
      <c r="I17" s="118">
        <f t="shared" si="1"/>
        <v>0</v>
      </c>
    </row>
    <row r="18" spans="1:9" ht="21.75">
      <c r="A18" s="8" t="s">
        <v>165</v>
      </c>
      <c r="B18" s="7">
        <v>100000</v>
      </c>
      <c r="C18" s="7"/>
      <c r="D18" s="7"/>
      <c r="E18" s="7"/>
      <c r="F18" s="7"/>
      <c r="G18" s="7"/>
      <c r="H18" s="7"/>
      <c r="I18" s="118">
        <f t="shared" si="1"/>
        <v>0</v>
      </c>
    </row>
    <row r="19" spans="1:9" s="1" customFormat="1" ht="21">
      <c r="A19" s="4" t="s">
        <v>16</v>
      </c>
      <c r="B19" s="5">
        <f>SUM(B20:B23)</f>
        <v>150000</v>
      </c>
      <c r="C19" s="5"/>
      <c r="D19" s="5"/>
      <c r="E19" s="5"/>
      <c r="F19" s="5"/>
      <c r="G19" s="5"/>
      <c r="H19" s="5"/>
      <c r="I19" s="118">
        <f t="shared" si="1"/>
        <v>0</v>
      </c>
    </row>
    <row r="20" spans="1:9" ht="21.75">
      <c r="A20" s="8" t="s">
        <v>116</v>
      </c>
      <c r="B20" s="7">
        <v>30000</v>
      </c>
      <c r="C20" s="7"/>
      <c r="D20" s="7"/>
      <c r="E20" s="7"/>
      <c r="F20" s="7"/>
      <c r="G20" s="7"/>
      <c r="H20" s="7"/>
      <c r="I20" s="118">
        <f t="shared" si="1"/>
        <v>0</v>
      </c>
    </row>
    <row r="21" spans="1:9" ht="21.75">
      <c r="A21" s="8" t="s">
        <v>117</v>
      </c>
      <c r="B21" s="7">
        <v>20000</v>
      </c>
      <c r="C21" s="7"/>
      <c r="D21" s="7"/>
      <c r="E21" s="7"/>
      <c r="F21" s="7"/>
      <c r="G21" s="7"/>
      <c r="H21" s="7"/>
      <c r="I21" s="118">
        <f t="shared" si="1"/>
        <v>0</v>
      </c>
    </row>
    <row r="22" spans="1:9" ht="21.75">
      <c r="A22" s="8" t="s">
        <v>194</v>
      </c>
      <c r="B22" s="7">
        <v>0</v>
      </c>
      <c r="C22" s="7"/>
      <c r="D22" s="7">
        <v>228000</v>
      </c>
      <c r="E22" s="7"/>
      <c r="F22" s="7"/>
      <c r="G22" s="7"/>
      <c r="H22" s="7"/>
      <c r="I22" s="118">
        <f t="shared" si="1"/>
        <v>228000</v>
      </c>
    </row>
    <row r="23" spans="1:9" s="1" customFormat="1" ht="21.75">
      <c r="A23" s="8" t="s">
        <v>118</v>
      </c>
      <c r="B23" s="5">
        <f>SUM(B24:B29)</f>
        <v>100000</v>
      </c>
      <c r="C23" s="5"/>
      <c r="D23" s="5"/>
      <c r="E23" s="5"/>
      <c r="F23" s="5"/>
      <c r="G23" s="5"/>
      <c r="H23" s="5"/>
      <c r="I23" s="118">
        <f t="shared" si="1"/>
        <v>0</v>
      </c>
    </row>
    <row r="24" spans="1:9" ht="21.75">
      <c r="A24" s="8" t="s">
        <v>119</v>
      </c>
      <c r="B24" s="7">
        <v>40000</v>
      </c>
      <c r="C24" s="7"/>
      <c r="D24" s="7"/>
      <c r="E24" s="7"/>
      <c r="F24" s="7"/>
      <c r="G24" s="7"/>
      <c r="H24" s="7"/>
      <c r="I24" s="118">
        <f t="shared" si="1"/>
        <v>0</v>
      </c>
    </row>
    <row r="25" spans="1:9" ht="21.75">
      <c r="A25" s="8" t="s">
        <v>120</v>
      </c>
      <c r="B25" s="7">
        <v>10000</v>
      </c>
      <c r="C25" s="7"/>
      <c r="D25" s="7"/>
      <c r="E25" s="7"/>
      <c r="F25" s="7"/>
      <c r="G25" s="7"/>
      <c r="H25" s="7"/>
      <c r="I25" s="118">
        <f t="shared" si="1"/>
        <v>0</v>
      </c>
    </row>
    <row r="26" spans="1:9" ht="21.75">
      <c r="A26" s="8" t="s">
        <v>121</v>
      </c>
      <c r="B26" s="7">
        <v>10000</v>
      </c>
      <c r="C26" s="7"/>
      <c r="D26" s="7"/>
      <c r="E26" s="7"/>
      <c r="F26" s="7"/>
      <c r="G26" s="7"/>
      <c r="H26" s="7"/>
      <c r="I26" s="118">
        <f t="shared" si="1"/>
        <v>0</v>
      </c>
    </row>
    <row r="27" spans="1:9" ht="21.75">
      <c r="A27" s="8" t="s">
        <v>122</v>
      </c>
      <c r="B27" s="7">
        <v>10000</v>
      </c>
      <c r="C27" s="7"/>
      <c r="D27" s="7"/>
      <c r="E27" s="7"/>
      <c r="F27" s="7"/>
      <c r="G27" s="7"/>
      <c r="H27" s="7"/>
      <c r="I27" s="118">
        <f t="shared" si="1"/>
        <v>0</v>
      </c>
    </row>
    <row r="28" spans="1:9" ht="21.75">
      <c r="A28" s="8" t="s">
        <v>123</v>
      </c>
      <c r="B28" s="7">
        <v>20000</v>
      </c>
      <c r="C28" s="7"/>
      <c r="D28" s="7"/>
      <c r="E28" s="7"/>
      <c r="F28" s="7"/>
      <c r="G28" s="7"/>
      <c r="H28" s="7"/>
      <c r="I28" s="118">
        <f t="shared" si="1"/>
        <v>0</v>
      </c>
    </row>
    <row r="29" spans="1:9" ht="21.75">
      <c r="A29" s="8" t="s">
        <v>124</v>
      </c>
      <c r="B29" s="7">
        <v>10000</v>
      </c>
      <c r="C29" s="7"/>
      <c r="D29" s="7"/>
      <c r="E29" s="7"/>
      <c r="F29" s="7"/>
      <c r="G29" s="7"/>
      <c r="H29" s="7"/>
      <c r="I29" s="118">
        <f t="shared" si="1"/>
        <v>0</v>
      </c>
    </row>
    <row r="30" spans="1:9" s="1" customFormat="1" ht="21">
      <c r="A30" s="4" t="s">
        <v>17</v>
      </c>
      <c r="B30" s="5" t="s">
        <v>248</v>
      </c>
      <c r="C30" s="5"/>
      <c r="D30" s="5"/>
      <c r="E30" s="5"/>
      <c r="F30" s="5"/>
      <c r="G30" s="5"/>
      <c r="H30" s="5"/>
      <c r="I30" s="118">
        <f t="shared" si="1"/>
        <v>0</v>
      </c>
    </row>
    <row r="31" spans="1:9" s="1" customFormat="1" ht="28.5" customHeight="1" thickBot="1">
      <c r="A31" s="11" t="s">
        <v>62</v>
      </c>
      <c r="B31" s="19">
        <f>SUM(B15:B30)</f>
        <v>700000</v>
      </c>
      <c r="C31" s="19"/>
      <c r="D31" s="19"/>
      <c r="E31" s="19"/>
      <c r="F31" s="19"/>
      <c r="G31" s="19"/>
      <c r="H31" s="19"/>
      <c r="I31" s="118">
        <f t="shared" si="1"/>
        <v>0</v>
      </c>
    </row>
    <row r="32" spans="1:254" ht="28.5" customHeight="1" thickTop="1">
      <c r="A32" s="86"/>
      <c r="B32" s="87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  <c r="IT32" s="88"/>
    </row>
    <row r="33" spans="1:254" ht="28.5" customHeight="1">
      <c r="A33" s="86"/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  <c r="IQ33" s="88"/>
      <c r="IR33" s="88"/>
      <c r="IS33" s="88"/>
      <c r="IT33" s="88"/>
    </row>
    <row r="34" spans="1:254" ht="28.5" customHeight="1">
      <c r="A34" s="86"/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</row>
    <row r="35" spans="1:254" ht="28.5" customHeight="1">
      <c r="A35" s="86"/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</row>
    <row r="36" spans="1:254" ht="28.5" customHeight="1">
      <c r="A36" s="209" t="s">
        <v>34</v>
      </c>
      <c r="B36" s="209"/>
      <c r="C36" s="209"/>
      <c r="D36" s="209"/>
      <c r="E36" s="209"/>
      <c r="F36" s="209"/>
      <c r="G36" s="209"/>
      <c r="H36" s="209"/>
      <c r="I36" s="209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  <c r="IQ36" s="88"/>
      <c r="IR36" s="88"/>
      <c r="IS36" s="88"/>
      <c r="IT36" s="88"/>
    </row>
    <row r="37" spans="1:254" ht="28.5" customHeight="1">
      <c r="A37" s="211" t="s">
        <v>112</v>
      </c>
      <c r="B37" s="211"/>
      <c r="C37" s="211"/>
      <c r="D37" s="211"/>
      <c r="E37" s="211"/>
      <c r="F37" s="211"/>
      <c r="G37" s="211"/>
      <c r="H37" s="211"/>
      <c r="I37" s="211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</row>
    <row r="38" spans="1:9" ht="19.5" customHeight="1">
      <c r="A38" s="92"/>
      <c r="B38" s="93"/>
      <c r="C38" s="94"/>
      <c r="D38" s="94"/>
      <c r="E38" s="94"/>
      <c r="F38" s="94"/>
      <c r="G38" s="94"/>
      <c r="H38" s="94"/>
      <c r="I38" s="94"/>
    </row>
    <row r="39" spans="1:9" s="1" customFormat="1" ht="25.5" customHeight="1">
      <c r="A39" s="89" t="s">
        <v>3</v>
      </c>
      <c r="B39" s="89" t="s">
        <v>36</v>
      </c>
      <c r="C39" s="89" t="s">
        <v>63</v>
      </c>
      <c r="D39" s="89" t="s">
        <v>64</v>
      </c>
      <c r="E39" s="89" t="s">
        <v>65</v>
      </c>
      <c r="F39" s="89" t="s">
        <v>66</v>
      </c>
      <c r="G39" s="89" t="s">
        <v>67</v>
      </c>
      <c r="H39" s="89" t="s">
        <v>68</v>
      </c>
      <c r="I39" s="89" t="s">
        <v>5</v>
      </c>
    </row>
    <row r="40" spans="1:9" s="1" customFormat="1" ht="25.5" customHeight="1">
      <c r="A40" s="53" t="s">
        <v>9</v>
      </c>
      <c r="B40" s="97"/>
      <c r="C40" s="97"/>
      <c r="D40" s="97"/>
      <c r="E40" s="97"/>
      <c r="F40" s="97"/>
      <c r="G40" s="97"/>
      <c r="H40" s="97"/>
      <c r="I40" s="97">
        <f aca="true" t="shared" si="2" ref="I40:I50">SUM(C40:H40)</f>
        <v>0</v>
      </c>
    </row>
    <row r="41" spans="1:9" s="1" customFormat="1" ht="25.5" customHeight="1">
      <c r="A41" s="38" t="s">
        <v>79</v>
      </c>
      <c r="B41" s="97"/>
      <c r="C41" s="97"/>
      <c r="D41" s="97"/>
      <c r="E41" s="97"/>
      <c r="F41" s="97"/>
      <c r="G41" s="97"/>
      <c r="H41" s="97"/>
      <c r="I41" s="97">
        <f t="shared" si="2"/>
        <v>0</v>
      </c>
    </row>
    <row r="42" spans="1:9" s="1" customFormat="1" ht="25.5" customHeight="1">
      <c r="A42" s="37" t="s">
        <v>12</v>
      </c>
      <c r="B42" s="95"/>
      <c r="C42" s="95"/>
      <c r="D42" s="95"/>
      <c r="E42" s="95"/>
      <c r="F42" s="95"/>
      <c r="G42" s="95"/>
      <c r="H42" s="95"/>
      <c r="I42" s="95">
        <f t="shared" si="2"/>
        <v>0</v>
      </c>
    </row>
    <row r="43" spans="1:9" s="1" customFormat="1" ht="25.5" customHeight="1">
      <c r="A43" s="38" t="s">
        <v>48</v>
      </c>
      <c r="B43" s="97"/>
      <c r="C43" s="97"/>
      <c r="D43" s="97"/>
      <c r="E43" s="97"/>
      <c r="F43" s="97"/>
      <c r="G43" s="97"/>
      <c r="H43" s="97"/>
      <c r="I43" s="97">
        <f t="shared" si="2"/>
        <v>0</v>
      </c>
    </row>
    <row r="44" spans="1:9" s="1" customFormat="1" ht="25.5" customHeight="1">
      <c r="A44" s="38" t="s">
        <v>47</v>
      </c>
      <c r="B44" s="97"/>
      <c r="C44" s="97"/>
      <c r="D44" s="97"/>
      <c r="E44" s="97"/>
      <c r="F44" s="97"/>
      <c r="G44" s="97"/>
      <c r="H44" s="97"/>
      <c r="I44" s="97">
        <f t="shared" si="2"/>
        <v>0</v>
      </c>
    </row>
    <row r="45" spans="1:9" s="1" customFormat="1" ht="25.5" customHeight="1">
      <c r="A45" s="38" t="s">
        <v>190</v>
      </c>
      <c r="B45" s="97"/>
      <c r="C45" s="97"/>
      <c r="D45" s="97"/>
      <c r="E45" s="97"/>
      <c r="F45" s="97"/>
      <c r="G45" s="97"/>
      <c r="H45" s="97"/>
      <c r="I45" s="97">
        <f t="shared" si="2"/>
        <v>0</v>
      </c>
    </row>
    <row r="46" spans="1:9" s="1" customFormat="1" ht="25.5" customHeight="1">
      <c r="A46" s="90" t="s">
        <v>57</v>
      </c>
      <c r="B46" s="97"/>
      <c r="C46" s="96"/>
      <c r="D46" s="96"/>
      <c r="E46" s="96"/>
      <c r="F46" s="96"/>
      <c r="G46" s="96"/>
      <c r="H46" s="96"/>
      <c r="I46" s="97">
        <f t="shared" si="2"/>
        <v>0</v>
      </c>
    </row>
    <row r="47" spans="1:9" s="1" customFormat="1" ht="25.5" customHeight="1">
      <c r="A47" s="91" t="s">
        <v>191</v>
      </c>
      <c r="B47" s="97"/>
      <c r="C47" s="96"/>
      <c r="D47" s="97"/>
      <c r="E47" s="96"/>
      <c r="F47" s="97"/>
      <c r="G47" s="97"/>
      <c r="H47" s="97"/>
      <c r="I47" s="97">
        <f t="shared" si="2"/>
        <v>0</v>
      </c>
    </row>
    <row r="48" spans="1:9" s="1" customFormat="1" ht="25.5" customHeight="1">
      <c r="A48" s="91" t="s">
        <v>192</v>
      </c>
      <c r="B48" s="97"/>
      <c r="C48" s="97"/>
      <c r="D48" s="97"/>
      <c r="E48" s="97"/>
      <c r="F48" s="97"/>
      <c r="G48" s="97"/>
      <c r="H48" s="97"/>
      <c r="I48" s="97">
        <f t="shared" si="2"/>
        <v>0</v>
      </c>
    </row>
    <row r="49" spans="1:9" s="1" customFormat="1" ht="25.5" customHeight="1">
      <c r="A49" s="91" t="s">
        <v>193</v>
      </c>
      <c r="B49" s="97"/>
      <c r="C49" s="96"/>
      <c r="D49" s="96"/>
      <c r="E49" s="96"/>
      <c r="F49" s="96"/>
      <c r="G49" s="97"/>
      <c r="H49" s="96"/>
      <c r="I49" s="97">
        <f t="shared" si="2"/>
        <v>0</v>
      </c>
    </row>
    <row r="50" spans="1:9" s="1" customFormat="1" ht="21">
      <c r="A50" s="4" t="s">
        <v>14</v>
      </c>
      <c r="B50" s="12">
        <f>SUM(B51:B54)</f>
        <v>250250</v>
      </c>
      <c r="C50" s="12"/>
      <c r="D50" s="12"/>
      <c r="E50" s="12"/>
      <c r="F50" s="12"/>
      <c r="G50" s="12"/>
      <c r="H50" s="12"/>
      <c r="I50" s="12">
        <f t="shared" si="2"/>
        <v>0</v>
      </c>
    </row>
    <row r="51" spans="1:9" ht="21.75">
      <c r="A51" s="8" t="s">
        <v>113</v>
      </c>
      <c r="B51" s="7">
        <v>50000</v>
      </c>
      <c r="C51" s="7">
        <v>8500</v>
      </c>
      <c r="D51" s="7">
        <f>41250+20014</f>
        <v>61264</v>
      </c>
      <c r="E51" s="7"/>
      <c r="F51" s="7"/>
      <c r="G51" s="7"/>
      <c r="H51" s="7"/>
      <c r="I51" s="12">
        <f aca="true" t="shared" si="3" ref="I51:I67">SUM(C51:H51)</f>
        <v>69764</v>
      </c>
    </row>
    <row r="52" spans="1:9" ht="21.75">
      <c r="A52" s="8" t="s">
        <v>114</v>
      </c>
      <c r="B52" s="7">
        <v>80250</v>
      </c>
      <c r="C52" s="7"/>
      <c r="D52" s="7"/>
      <c r="E52" s="7"/>
      <c r="F52" s="7"/>
      <c r="G52" s="7"/>
      <c r="H52" s="7"/>
      <c r="I52" s="12">
        <f t="shared" si="3"/>
        <v>0</v>
      </c>
    </row>
    <row r="53" spans="1:9" ht="21.75">
      <c r="A53" s="8" t="s">
        <v>115</v>
      </c>
      <c r="B53" s="7">
        <v>20000</v>
      </c>
      <c r="C53" s="7"/>
      <c r="D53" s="7"/>
      <c r="E53" s="7"/>
      <c r="F53" s="7"/>
      <c r="G53" s="7"/>
      <c r="H53" s="7"/>
      <c r="I53" s="12">
        <f t="shared" si="3"/>
        <v>0</v>
      </c>
    </row>
    <row r="54" spans="1:9" ht="21.75">
      <c r="A54" s="8" t="s">
        <v>165</v>
      </c>
      <c r="B54" s="7">
        <v>100000</v>
      </c>
      <c r="C54" s="7"/>
      <c r="D54" s="7">
        <f>1500+1000+3000+12000+2000+11880+45000+7000+11000</f>
        <v>94380</v>
      </c>
      <c r="E54" s="7"/>
      <c r="F54" s="7"/>
      <c r="G54" s="7"/>
      <c r="H54" s="7"/>
      <c r="I54" s="12">
        <f t="shared" si="3"/>
        <v>94380</v>
      </c>
    </row>
    <row r="55" spans="1:9" s="1" customFormat="1" ht="21">
      <c r="A55" s="4" t="s">
        <v>16</v>
      </c>
      <c r="B55" s="5">
        <f>SUM(B56:B59)</f>
        <v>20000</v>
      </c>
      <c r="C55" s="5"/>
      <c r="D55" s="5"/>
      <c r="E55" s="5"/>
      <c r="F55" s="5"/>
      <c r="G55" s="5"/>
      <c r="H55" s="5"/>
      <c r="I55" s="12">
        <f t="shared" si="3"/>
        <v>0</v>
      </c>
    </row>
    <row r="56" spans="1:9" ht="21.75">
      <c r="A56" s="8" t="s">
        <v>116</v>
      </c>
      <c r="B56" s="7">
        <v>0</v>
      </c>
      <c r="C56" s="7"/>
      <c r="D56" s="7"/>
      <c r="E56" s="7"/>
      <c r="F56" s="7"/>
      <c r="G56" s="7"/>
      <c r="H56" s="7"/>
      <c r="I56" s="12">
        <f t="shared" si="3"/>
        <v>0</v>
      </c>
    </row>
    <row r="57" spans="1:9" ht="21.75">
      <c r="A57" s="8" t="s">
        <v>117</v>
      </c>
      <c r="B57" s="7">
        <v>20000</v>
      </c>
      <c r="C57" s="7">
        <v>10000</v>
      </c>
      <c r="D57" s="7"/>
      <c r="E57" s="7"/>
      <c r="F57" s="7"/>
      <c r="G57" s="7"/>
      <c r="H57" s="7"/>
      <c r="I57" s="12">
        <f t="shared" si="3"/>
        <v>10000</v>
      </c>
    </row>
    <row r="58" spans="1:9" ht="21.75">
      <c r="A58" s="8" t="s">
        <v>194</v>
      </c>
      <c r="B58" s="7">
        <v>0</v>
      </c>
      <c r="C58" s="7"/>
      <c r="D58" s="7"/>
      <c r="E58" s="7"/>
      <c r="F58" s="7"/>
      <c r="G58" s="7"/>
      <c r="H58" s="7"/>
      <c r="I58" s="12"/>
    </row>
    <row r="59" spans="1:9" s="1" customFormat="1" ht="21">
      <c r="A59" s="4" t="s">
        <v>118</v>
      </c>
      <c r="B59" s="5">
        <f>SUM(B60:B65)</f>
        <v>0</v>
      </c>
      <c r="C59" s="5"/>
      <c r="D59" s="5"/>
      <c r="E59" s="5"/>
      <c r="F59" s="5"/>
      <c r="G59" s="5"/>
      <c r="H59" s="5"/>
      <c r="I59" s="12">
        <f t="shared" si="3"/>
        <v>0</v>
      </c>
    </row>
    <row r="60" spans="1:9" ht="21.75">
      <c r="A60" s="8" t="s">
        <v>119</v>
      </c>
      <c r="B60" s="7"/>
      <c r="C60" s="7"/>
      <c r="D60" s="7"/>
      <c r="E60" s="7"/>
      <c r="F60" s="7"/>
      <c r="G60" s="7"/>
      <c r="H60" s="7"/>
      <c r="I60" s="12">
        <f t="shared" si="3"/>
        <v>0</v>
      </c>
    </row>
    <row r="61" spans="1:9" ht="21.75">
      <c r="A61" s="8" t="s">
        <v>120</v>
      </c>
      <c r="B61" s="7"/>
      <c r="C61" s="7"/>
      <c r="D61" s="7"/>
      <c r="E61" s="7"/>
      <c r="F61" s="7"/>
      <c r="G61" s="7"/>
      <c r="H61" s="7"/>
      <c r="I61" s="12">
        <f t="shared" si="3"/>
        <v>0</v>
      </c>
    </row>
    <row r="62" spans="1:9" ht="21.75">
      <c r="A62" s="8" t="s">
        <v>121</v>
      </c>
      <c r="B62" s="7"/>
      <c r="C62" s="7"/>
      <c r="D62" s="7"/>
      <c r="E62" s="7"/>
      <c r="F62" s="7"/>
      <c r="G62" s="7"/>
      <c r="H62" s="7"/>
      <c r="I62" s="12">
        <f t="shared" si="3"/>
        <v>0</v>
      </c>
    </row>
    <row r="63" spans="1:9" ht="21.75">
      <c r="A63" s="8" t="s">
        <v>122</v>
      </c>
      <c r="B63" s="7"/>
      <c r="C63" s="7"/>
      <c r="D63" s="7"/>
      <c r="E63" s="7"/>
      <c r="F63" s="7"/>
      <c r="G63" s="7"/>
      <c r="H63" s="7"/>
      <c r="I63" s="12">
        <f t="shared" si="3"/>
        <v>0</v>
      </c>
    </row>
    <row r="64" spans="1:9" ht="21.75">
      <c r="A64" s="8" t="s">
        <v>123</v>
      </c>
      <c r="B64" s="7"/>
      <c r="C64" s="7"/>
      <c r="D64" s="7"/>
      <c r="E64" s="7"/>
      <c r="F64" s="7"/>
      <c r="G64" s="7"/>
      <c r="H64" s="7"/>
      <c r="I64" s="12">
        <f t="shared" si="3"/>
        <v>0</v>
      </c>
    </row>
    <row r="65" spans="1:9" ht="21.75">
      <c r="A65" s="8" t="s">
        <v>124</v>
      </c>
      <c r="B65" s="7"/>
      <c r="C65" s="7"/>
      <c r="D65" s="7"/>
      <c r="E65" s="7"/>
      <c r="F65" s="7"/>
      <c r="G65" s="7"/>
      <c r="H65" s="7"/>
      <c r="I65" s="12">
        <f>SUM(C65:H65)</f>
        <v>0</v>
      </c>
    </row>
    <row r="66" spans="1:9" ht="21.75">
      <c r="A66" s="4" t="s">
        <v>17</v>
      </c>
      <c r="B66" s="7">
        <v>8700</v>
      </c>
      <c r="C66" s="7"/>
      <c r="D66" s="7"/>
      <c r="E66" s="7"/>
      <c r="F66" s="7"/>
      <c r="G66" s="7"/>
      <c r="H66" s="7"/>
      <c r="I66" s="12">
        <f t="shared" si="3"/>
        <v>0</v>
      </c>
    </row>
    <row r="67" spans="1:9" ht="21.75">
      <c r="A67" s="9" t="s">
        <v>18</v>
      </c>
      <c r="B67" s="10" t="s">
        <v>125</v>
      </c>
      <c r="C67" s="10"/>
      <c r="D67" s="10"/>
      <c r="E67" s="10"/>
      <c r="F67" s="10"/>
      <c r="G67" s="10"/>
      <c r="H67" s="10"/>
      <c r="I67" s="12">
        <f t="shared" si="3"/>
        <v>0</v>
      </c>
    </row>
    <row r="68" spans="1:9" s="1" customFormat="1" ht="30.75" customHeight="1" thickBot="1">
      <c r="A68" s="11" t="s">
        <v>62</v>
      </c>
      <c r="B68" s="19">
        <f>SUM(B55+B50)</f>
        <v>270250</v>
      </c>
      <c r="C68" s="19"/>
      <c r="D68" s="19"/>
      <c r="E68" s="19"/>
      <c r="F68" s="19"/>
      <c r="G68" s="19"/>
      <c r="H68" s="19"/>
      <c r="I68" s="19">
        <f>SUM(I55+I50)</f>
        <v>0</v>
      </c>
    </row>
    <row r="69" ht="22.5" thickTop="1"/>
  </sheetData>
  <sheetProtection/>
  <mergeCells count="4">
    <mergeCell ref="A1:I1"/>
    <mergeCell ref="A2:I2"/>
    <mergeCell ref="A36:I36"/>
    <mergeCell ref="A37:I37"/>
  </mergeCells>
  <printOptions/>
  <pageMargins left="0.22" right="0.16" top="0.38" bottom="0.54" header="0.49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B1">
      <selection activeCell="M34" sqref="M34:M35"/>
    </sheetView>
  </sheetViews>
  <sheetFormatPr defaultColWidth="9.140625" defaultRowHeight="21.75"/>
  <cols>
    <col min="1" max="1" width="15.140625" style="20" customWidth="1"/>
    <col min="2" max="2" width="7.421875" style="20" customWidth="1"/>
    <col min="3" max="3" width="8.140625" style="20" customWidth="1"/>
    <col min="4" max="4" width="8.00390625" style="20" customWidth="1"/>
    <col min="5" max="5" width="7.28125" style="20" customWidth="1"/>
    <col min="6" max="6" width="8.140625" style="20" customWidth="1"/>
    <col min="7" max="7" width="7.8515625" style="20" customWidth="1"/>
    <col min="8" max="8" width="7.140625" style="20" customWidth="1"/>
    <col min="9" max="9" width="8.00390625" style="20" customWidth="1"/>
    <col min="10" max="10" width="8.8515625" style="20" customWidth="1"/>
    <col min="11" max="11" width="7.57421875" style="20" customWidth="1"/>
    <col min="12" max="12" width="7.8515625" style="20" customWidth="1"/>
    <col min="13" max="13" width="8.421875" style="20" customWidth="1"/>
    <col min="14" max="14" width="7.7109375" style="20" customWidth="1"/>
    <col min="15" max="15" width="7.57421875" style="20" customWidth="1"/>
    <col min="16" max="16" width="8.421875" style="20" customWidth="1"/>
    <col min="17" max="17" width="10.00390625" style="20" customWidth="1"/>
    <col min="18" max="18" width="7.421875" style="20" customWidth="1"/>
    <col min="19" max="19" width="8.28125" style="20" customWidth="1"/>
    <col min="20" max="16384" width="9.140625" style="20" customWidth="1"/>
  </cols>
  <sheetData>
    <row r="1" spans="1:19" ht="23.25">
      <c r="A1" s="199" t="s">
        <v>250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19" ht="21">
      <c r="A2" s="208" t="s">
        <v>189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</row>
    <row r="3" spans="1:19" ht="2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</row>
    <row r="4" spans="1:17" s="72" customFormat="1" ht="28.5" customHeight="1">
      <c r="A4" s="71" t="s">
        <v>43</v>
      </c>
      <c r="B4" s="212" t="s">
        <v>175</v>
      </c>
      <c r="C4" s="213"/>
      <c r="D4" s="212" t="s">
        <v>177</v>
      </c>
      <c r="E4" s="213"/>
      <c r="F4" s="212" t="s">
        <v>178</v>
      </c>
      <c r="G4" s="213"/>
      <c r="H4" s="212" t="s">
        <v>179</v>
      </c>
      <c r="I4" s="213"/>
      <c r="J4" s="212" t="s">
        <v>180</v>
      </c>
      <c r="K4" s="213"/>
      <c r="L4" s="212" t="s">
        <v>181</v>
      </c>
      <c r="M4" s="213"/>
      <c r="N4" s="212" t="s">
        <v>182</v>
      </c>
      <c r="O4" s="213"/>
      <c r="P4" s="212" t="s">
        <v>176</v>
      </c>
      <c r="Q4" s="213"/>
    </row>
    <row r="5" spans="1:18" s="72" customFormat="1" ht="28.5" customHeight="1">
      <c r="A5" s="73"/>
      <c r="B5" s="73" t="s">
        <v>43</v>
      </c>
      <c r="C5" s="73" t="s">
        <v>174</v>
      </c>
      <c r="D5" s="73" t="s">
        <v>43</v>
      </c>
      <c r="E5" s="73" t="s">
        <v>174</v>
      </c>
      <c r="F5" s="73" t="s">
        <v>43</v>
      </c>
      <c r="G5" s="73" t="s">
        <v>174</v>
      </c>
      <c r="H5" s="73" t="s">
        <v>43</v>
      </c>
      <c r="I5" s="73" t="s">
        <v>174</v>
      </c>
      <c r="J5" s="73" t="s">
        <v>43</v>
      </c>
      <c r="K5" s="73" t="s">
        <v>174</v>
      </c>
      <c r="L5" s="73" t="s">
        <v>43</v>
      </c>
      <c r="M5" s="73" t="s">
        <v>174</v>
      </c>
      <c r="N5" s="73" t="s">
        <v>43</v>
      </c>
      <c r="O5" s="73" t="s">
        <v>174</v>
      </c>
      <c r="P5" s="73" t="s">
        <v>43</v>
      </c>
      <c r="Q5" s="73" t="s">
        <v>174</v>
      </c>
      <c r="R5" s="74"/>
    </row>
    <row r="6" spans="1:17" s="77" customFormat="1" ht="18">
      <c r="A6" s="75" t="s">
        <v>135</v>
      </c>
      <c r="B6" s="76">
        <v>13440</v>
      </c>
      <c r="C6" s="76">
        <f>3500+5500</f>
        <v>9000</v>
      </c>
      <c r="D6" s="76">
        <v>10920</v>
      </c>
      <c r="E6" s="76"/>
      <c r="F6" s="76">
        <v>8440</v>
      </c>
      <c r="G6" s="76">
        <v>1000</v>
      </c>
      <c r="H6" s="76">
        <v>7430</v>
      </c>
      <c r="I6" s="76">
        <v>1000</v>
      </c>
      <c r="J6" s="76">
        <v>6640</v>
      </c>
      <c r="K6" s="76">
        <v>1000</v>
      </c>
      <c r="L6" s="76">
        <v>5260</v>
      </c>
      <c r="M6" s="76">
        <v>1740</v>
      </c>
      <c r="N6" s="76">
        <v>5360</v>
      </c>
      <c r="O6" s="129">
        <v>1430</v>
      </c>
      <c r="P6" s="135">
        <f aca="true" t="shared" si="0" ref="P6:P11">SUM(B6+D6+F6+H6+J6+L6+N6)</f>
        <v>57490</v>
      </c>
      <c r="Q6" s="135">
        <f aca="true" t="shared" si="1" ref="Q6:Q11">SUM(C6+G6+I6+K6+M6+O6)</f>
        <v>15170</v>
      </c>
    </row>
    <row r="7" spans="1:17" s="77" customFormat="1" ht="18">
      <c r="A7" s="78" t="s">
        <v>136</v>
      </c>
      <c r="B7" s="79">
        <v>13440</v>
      </c>
      <c r="C7" s="76">
        <f>3500+5500</f>
        <v>9000</v>
      </c>
      <c r="D7" s="79">
        <v>10920</v>
      </c>
      <c r="E7" s="79"/>
      <c r="F7" s="79">
        <v>8440</v>
      </c>
      <c r="G7" s="76">
        <v>1000</v>
      </c>
      <c r="H7" s="76">
        <v>7430</v>
      </c>
      <c r="I7" s="76">
        <v>1000</v>
      </c>
      <c r="J7" s="76">
        <v>6640</v>
      </c>
      <c r="K7" s="76">
        <v>1000</v>
      </c>
      <c r="L7" s="79">
        <v>5260</v>
      </c>
      <c r="M7" s="76">
        <v>1900</v>
      </c>
      <c r="N7" s="76">
        <v>5360</v>
      </c>
      <c r="O7" s="79">
        <v>1570</v>
      </c>
      <c r="P7" s="134">
        <f t="shared" si="0"/>
        <v>57490</v>
      </c>
      <c r="Q7" s="136">
        <f t="shared" si="1"/>
        <v>15470</v>
      </c>
    </row>
    <row r="8" spans="1:17" s="77" customFormat="1" ht="18">
      <c r="A8" s="78" t="s">
        <v>137</v>
      </c>
      <c r="B8" s="79">
        <v>13440</v>
      </c>
      <c r="C8" s="76">
        <v>9000</v>
      </c>
      <c r="D8" s="79">
        <v>10920</v>
      </c>
      <c r="E8" s="79"/>
      <c r="F8" s="79">
        <v>8440</v>
      </c>
      <c r="G8" s="76">
        <v>1000</v>
      </c>
      <c r="H8" s="76">
        <v>7430</v>
      </c>
      <c r="I8" s="76">
        <v>1000</v>
      </c>
      <c r="J8" s="76">
        <v>6640</v>
      </c>
      <c r="K8" s="76">
        <v>1000</v>
      </c>
      <c r="L8" s="79">
        <v>5260</v>
      </c>
      <c r="M8" s="76">
        <v>1820</v>
      </c>
      <c r="N8" s="76">
        <v>5360</v>
      </c>
      <c r="O8" s="79">
        <v>1500</v>
      </c>
      <c r="P8" s="134">
        <f t="shared" si="0"/>
        <v>57490</v>
      </c>
      <c r="Q8" s="136">
        <f t="shared" si="1"/>
        <v>15320</v>
      </c>
    </row>
    <row r="9" spans="1:17" s="77" customFormat="1" ht="18">
      <c r="A9" s="78" t="s">
        <v>138</v>
      </c>
      <c r="B9" s="79">
        <v>13440</v>
      </c>
      <c r="C9" s="76">
        <v>9000</v>
      </c>
      <c r="D9" s="79">
        <v>10920</v>
      </c>
      <c r="E9" s="79"/>
      <c r="F9" s="79">
        <v>8440</v>
      </c>
      <c r="G9" s="76">
        <v>1000</v>
      </c>
      <c r="H9" s="76">
        <v>7430</v>
      </c>
      <c r="I9" s="76">
        <v>1000</v>
      </c>
      <c r="J9" s="76">
        <v>6640</v>
      </c>
      <c r="K9" s="76">
        <v>1000</v>
      </c>
      <c r="L9" s="79">
        <v>5260</v>
      </c>
      <c r="M9" s="76">
        <v>1820</v>
      </c>
      <c r="N9" s="76">
        <v>5360</v>
      </c>
      <c r="O9" s="79">
        <v>1500</v>
      </c>
      <c r="P9" s="134">
        <f t="shared" si="0"/>
        <v>57490</v>
      </c>
      <c r="Q9" s="136">
        <f t="shared" si="1"/>
        <v>15320</v>
      </c>
    </row>
    <row r="10" spans="1:17" s="77" customFormat="1" ht="18">
      <c r="A10" s="78" t="s">
        <v>139</v>
      </c>
      <c r="B10" s="79">
        <v>13440</v>
      </c>
      <c r="C10" s="76">
        <v>9000</v>
      </c>
      <c r="D10" s="79">
        <v>10920</v>
      </c>
      <c r="E10" s="79"/>
      <c r="F10" s="79">
        <v>8440</v>
      </c>
      <c r="G10" s="76">
        <v>1000</v>
      </c>
      <c r="H10" s="76">
        <v>7430</v>
      </c>
      <c r="I10" s="76">
        <v>1000</v>
      </c>
      <c r="J10" s="76">
        <v>6640</v>
      </c>
      <c r="K10" s="76">
        <v>1000</v>
      </c>
      <c r="L10" s="79">
        <v>5260</v>
      </c>
      <c r="M10" s="76">
        <v>1820</v>
      </c>
      <c r="N10" s="76">
        <v>5360</v>
      </c>
      <c r="O10" s="79">
        <v>1500</v>
      </c>
      <c r="P10" s="134">
        <f t="shared" si="0"/>
        <v>57490</v>
      </c>
      <c r="Q10" s="136">
        <f t="shared" si="1"/>
        <v>15320</v>
      </c>
    </row>
    <row r="11" spans="1:17" s="77" customFormat="1" ht="18">
      <c r="A11" s="78" t="s">
        <v>140</v>
      </c>
      <c r="B11" s="79">
        <f>13440+8220</f>
        <v>21660</v>
      </c>
      <c r="C11" s="76">
        <v>9000</v>
      </c>
      <c r="D11" s="79">
        <f>10920+4980</f>
        <v>15900</v>
      </c>
      <c r="E11" s="79"/>
      <c r="F11" s="79">
        <f>8440+4020</f>
        <v>12460</v>
      </c>
      <c r="G11" s="76">
        <v>1000</v>
      </c>
      <c r="H11" s="76">
        <f>7430+3420</f>
        <v>10850</v>
      </c>
      <c r="I11" s="76">
        <v>1000</v>
      </c>
      <c r="J11" s="76">
        <v>3200</v>
      </c>
      <c r="K11" s="76">
        <v>0</v>
      </c>
      <c r="L11" s="79">
        <f>5260+1620</f>
        <v>6880</v>
      </c>
      <c r="M11" s="76">
        <v>1820</v>
      </c>
      <c r="N11" s="76">
        <f>5360+2940</f>
        <v>8300</v>
      </c>
      <c r="O11" s="79">
        <v>1500</v>
      </c>
      <c r="P11" s="134">
        <f t="shared" si="0"/>
        <v>79250</v>
      </c>
      <c r="Q11" s="136">
        <f t="shared" si="1"/>
        <v>14320</v>
      </c>
    </row>
    <row r="12" spans="1:17" s="77" customFormat="1" ht="18">
      <c r="A12" s="78" t="s">
        <v>141</v>
      </c>
      <c r="B12" s="79"/>
      <c r="C12" s="76"/>
      <c r="D12" s="79"/>
      <c r="E12" s="79"/>
      <c r="F12" s="79"/>
      <c r="G12" s="76"/>
      <c r="H12" s="76"/>
      <c r="I12" s="76"/>
      <c r="J12" s="76"/>
      <c r="K12" s="76"/>
      <c r="L12" s="79"/>
      <c r="M12" s="76"/>
      <c r="N12" s="76"/>
      <c r="O12" s="79"/>
      <c r="P12" s="130"/>
      <c r="Q12" s="130"/>
    </row>
    <row r="13" spans="1:17" s="77" customFormat="1" ht="18">
      <c r="A13" s="78" t="s">
        <v>142</v>
      </c>
      <c r="B13" s="79"/>
      <c r="C13" s="76"/>
      <c r="D13" s="79"/>
      <c r="E13" s="79"/>
      <c r="F13" s="79"/>
      <c r="G13" s="76"/>
      <c r="H13" s="79"/>
      <c r="I13" s="76"/>
      <c r="J13" s="79"/>
      <c r="K13" s="76"/>
      <c r="L13" s="79"/>
      <c r="M13" s="79"/>
      <c r="N13" s="79"/>
      <c r="O13" s="79"/>
      <c r="P13" s="130"/>
      <c r="Q13" s="130"/>
    </row>
    <row r="14" spans="1:17" s="77" customFormat="1" ht="18">
      <c r="A14" s="78" t="s">
        <v>143</v>
      </c>
      <c r="B14" s="79"/>
      <c r="C14" s="79"/>
      <c r="D14" s="79"/>
      <c r="E14" s="79"/>
      <c r="F14" s="79"/>
      <c r="G14" s="76"/>
      <c r="H14" s="79"/>
      <c r="I14" s="76"/>
      <c r="J14" s="79"/>
      <c r="K14" s="76"/>
      <c r="L14" s="79"/>
      <c r="M14" s="79"/>
      <c r="N14" s="79"/>
      <c r="O14" s="79"/>
      <c r="P14" s="130"/>
      <c r="Q14" s="130"/>
    </row>
    <row r="15" spans="1:17" s="77" customFormat="1" ht="18">
      <c r="A15" s="78" t="s">
        <v>144</v>
      </c>
      <c r="B15" s="79"/>
      <c r="C15" s="79"/>
      <c r="D15" s="79"/>
      <c r="E15" s="79"/>
      <c r="F15" s="79"/>
      <c r="G15" s="76"/>
      <c r="H15" s="79"/>
      <c r="I15" s="76"/>
      <c r="J15" s="79"/>
      <c r="K15" s="76"/>
      <c r="L15" s="79"/>
      <c r="M15" s="79"/>
      <c r="N15" s="79"/>
      <c r="O15" s="79"/>
      <c r="P15" s="130"/>
      <c r="Q15" s="130"/>
    </row>
    <row r="16" spans="1:17" s="77" customFormat="1" ht="18">
      <c r="A16" s="78" t="s">
        <v>145</v>
      </c>
      <c r="B16" s="79"/>
      <c r="C16" s="79"/>
      <c r="D16" s="79"/>
      <c r="E16" s="79"/>
      <c r="F16" s="79"/>
      <c r="G16" s="76"/>
      <c r="H16" s="79"/>
      <c r="I16" s="76"/>
      <c r="J16" s="79"/>
      <c r="K16" s="76"/>
      <c r="L16" s="79"/>
      <c r="M16" s="79"/>
      <c r="N16" s="79"/>
      <c r="O16" s="79"/>
      <c r="P16" s="130"/>
      <c r="Q16" s="130"/>
    </row>
    <row r="17" spans="1:17" s="77" customFormat="1" ht="18">
      <c r="A17" s="80" t="s">
        <v>146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131"/>
      <c r="P17" s="132"/>
      <c r="Q17" s="132"/>
    </row>
    <row r="18" spans="1:17" s="72" customFormat="1" ht="26.25" customHeight="1" thickBot="1">
      <c r="A18" s="82" t="s">
        <v>147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ht="21.75" thickTop="1"/>
    <row r="26" spans="1:19" ht="23.25">
      <c r="A26" s="199" t="s">
        <v>251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70"/>
      <c r="O26" s="70"/>
      <c r="P26" s="70"/>
      <c r="Q26" s="70"/>
      <c r="R26" s="70"/>
      <c r="S26" s="70"/>
    </row>
    <row r="27" spans="1:13" ht="21">
      <c r="A27" s="207" t="s">
        <v>183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</row>
    <row r="28" spans="1:13" ht="21">
      <c r="A28" s="71" t="s">
        <v>43</v>
      </c>
      <c r="B28" s="212" t="s">
        <v>184</v>
      </c>
      <c r="C28" s="213"/>
      <c r="D28" s="212" t="s">
        <v>185</v>
      </c>
      <c r="E28" s="213"/>
      <c r="F28" s="212" t="s">
        <v>186</v>
      </c>
      <c r="G28" s="213"/>
      <c r="H28" s="212" t="s">
        <v>187</v>
      </c>
      <c r="I28" s="213"/>
      <c r="J28" s="212" t="s">
        <v>188</v>
      </c>
      <c r="K28" s="213"/>
      <c r="L28" s="212" t="s">
        <v>176</v>
      </c>
      <c r="M28" s="213"/>
    </row>
    <row r="29" spans="1:13" ht="21">
      <c r="A29" s="73"/>
      <c r="B29" s="73" t="s">
        <v>43</v>
      </c>
      <c r="C29" s="73" t="s">
        <v>174</v>
      </c>
      <c r="D29" s="73" t="s">
        <v>43</v>
      </c>
      <c r="E29" s="73" t="s">
        <v>174</v>
      </c>
      <c r="F29" s="73" t="s">
        <v>43</v>
      </c>
      <c r="G29" s="73" t="s">
        <v>174</v>
      </c>
      <c r="H29" s="73" t="s">
        <v>43</v>
      </c>
      <c r="I29" s="73" t="s">
        <v>174</v>
      </c>
      <c r="J29" s="73" t="s">
        <v>43</v>
      </c>
      <c r="K29" s="73" t="s">
        <v>174</v>
      </c>
      <c r="L29" s="73" t="s">
        <v>43</v>
      </c>
      <c r="M29" s="73" t="s">
        <v>174</v>
      </c>
    </row>
    <row r="30" spans="1:13" ht="21">
      <c r="A30" s="75" t="s">
        <v>135</v>
      </c>
      <c r="B30" s="50">
        <v>6640</v>
      </c>
      <c r="C30" s="76">
        <v>1000</v>
      </c>
      <c r="D30" s="50">
        <v>5050</v>
      </c>
      <c r="E30" s="76">
        <v>1660</v>
      </c>
      <c r="F30" s="50">
        <v>4640</v>
      </c>
      <c r="G30" s="76">
        <v>1000</v>
      </c>
      <c r="H30" s="50"/>
      <c r="I30" s="76"/>
      <c r="J30" s="50"/>
      <c r="K30" s="76"/>
      <c r="L30" s="76">
        <f aca="true" t="shared" si="2" ref="L30:M35">SUM(B30+D30+F30+H30+J30)</f>
        <v>16330</v>
      </c>
      <c r="M30" s="76">
        <f t="shared" si="2"/>
        <v>3660</v>
      </c>
    </row>
    <row r="31" spans="1:13" ht="21">
      <c r="A31" s="78" t="s">
        <v>136</v>
      </c>
      <c r="B31" s="45">
        <v>6640</v>
      </c>
      <c r="C31" s="76">
        <v>1000</v>
      </c>
      <c r="D31" s="45">
        <v>5050</v>
      </c>
      <c r="E31" s="79">
        <v>1820</v>
      </c>
      <c r="F31" s="50">
        <v>4640</v>
      </c>
      <c r="G31" s="76">
        <v>1000</v>
      </c>
      <c r="H31" s="50">
        <v>9760</v>
      </c>
      <c r="I31" s="76">
        <v>2000</v>
      </c>
      <c r="J31" s="50">
        <v>9760</v>
      </c>
      <c r="K31" s="76">
        <v>2000</v>
      </c>
      <c r="L31" s="76">
        <f t="shared" si="2"/>
        <v>35850</v>
      </c>
      <c r="M31" s="76">
        <f t="shared" si="2"/>
        <v>7820</v>
      </c>
    </row>
    <row r="32" spans="1:13" ht="21">
      <c r="A32" s="78" t="s">
        <v>137</v>
      </c>
      <c r="B32" s="45">
        <v>6640</v>
      </c>
      <c r="C32" s="76">
        <v>1000</v>
      </c>
      <c r="D32" s="45">
        <v>5050</v>
      </c>
      <c r="E32" s="79">
        <v>1740</v>
      </c>
      <c r="F32" s="50">
        <v>4640</v>
      </c>
      <c r="G32" s="76">
        <v>1000</v>
      </c>
      <c r="H32" s="50">
        <v>4880</v>
      </c>
      <c r="I32" s="76">
        <v>1000</v>
      </c>
      <c r="J32" s="50">
        <v>4880</v>
      </c>
      <c r="K32" s="76">
        <v>1000</v>
      </c>
      <c r="L32" s="76">
        <f t="shared" si="2"/>
        <v>26090</v>
      </c>
      <c r="M32" s="76">
        <f t="shared" si="2"/>
        <v>5740</v>
      </c>
    </row>
    <row r="33" spans="1:13" ht="21">
      <c r="A33" s="78" t="s">
        <v>138</v>
      </c>
      <c r="B33" s="45">
        <v>6640</v>
      </c>
      <c r="C33" s="76">
        <v>1000</v>
      </c>
      <c r="D33" s="45">
        <v>5050</v>
      </c>
      <c r="E33" s="79">
        <v>1740</v>
      </c>
      <c r="F33" s="50">
        <v>4640</v>
      </c>
      <c r="G33" s="76">
        <v>1000</v>
      </c>
      <c r="H33" s="50">
        <v>4880</v>
      </c>
      <c r="I33" s="76">
        <v>1000</v>
      </c>
      <c r="J33" s="50">
        <v>4880</v>
      </c>
      <c r="K33" s="76">
        <v>1000</v>
      </c>
      <c r="L33" s="76">
        <f t="shared" si="2"/>
        <v>26090</v>
      </c>
      <c r="M33" s="76">
        <f t="shared" si="2"/>
        <v>5740</v>
      </c>
    </row>
    <row r="34" spans="1:13" ht="21">
      <c r="A34" s="78" t="s">
        <v>139</v>
      </c>
      <c r="B34" s="45">
        <v>6640</v>
      </c>
      <c r="C34" s="76">
        <v>1000</v>
      </c>
      <c r="D34" s="45">
        <v>5050</v>
      </c>
      <c r="E34" s="79">
        <v>1740</v>
      </c>
      <c r="F34" s="50">
        <v>4640</v>
      </c>
      <c r="G34" s="76">
        <v>1000</v>
      </c>
      <c r="H34" s="50">
        <v>4880</v>
      </c>
      <c r="I34" s="76">
        <v>1000</v>
      </c>
      <c r="J34" s="50">
        <v>4880</v>
      </c>
      <c r="K34" s="76">
        <v>1000</v>
      </c>
      <c r="L34" s="76">
        <f t="shared" si="2"/>
        <v>26090</v>
      </c>
      <c r="M34" s="76">
        <f t="shared" si="2"/>
        <v>5740</v>
      </c>
    </row>
    <row r="35" spans="1:13" ht="21">
      <c r="A35" s="78" t="s">
        <v>140</v>
      </c>
      <c r="B35" s="45">
        <f>6640+2940</f>
        <v>9580</v>
      </c>
      <c r="C35" s="76">
        <v>1000</v>
      </c>
      <c r="D35" s="45">
        <f>5050+3360</f>
        <v>8410</v>
      </c>
      <c r="E35" s="79">
        <v>1740</v>
      </c>
      <c r="F35" s="50">
        <f>4640+1440</f>
        <v>6080</v>
      </c>
      <c r="G35" s="76">
        <v>1000</v>
      </c>
      <c r="H35" s="50">
        <v>4880</v>
      </c>
      <c r="I35" s="76">
        <v>1000</v>
      </c>
      <c r="J35" s="50">
        <v>4880</v>
      </c>
      <c r="K35" s="76">
        <v>1000</v>
      </c>
      <c r="L35" s="76">
        <f t="shared" si="2"/>
        <v>33830</v>
      </c>
      <c r="M35" s="76">
        <f t="shared" si="2"/>
        <v>5740</v>
      </c>
    </row>
    <row r="36" spans="1:13" ht="21">
      <c r="A36" s="78" t="s">
        <v>141</v>
      </c>
      <c r="B36" s="45"/>
      <c r="C36" s="76"/>
      <c r="D36" s="45"/>
      <c r="E36" s="79"/>
      <c r="F36" s="50"/>
      <c r="G36" s="76"/>
      <c r="H36" s="50"/>
      <c r="I36" s="76"/>
      <c r="J36" s="50"/>
      <c r="K36" s="76"/>
      <c r="L36" s="76"/>
      <c r="M36" s="76"/>
    </row>
    <row r="37" spans="1:13" ht="21">
      <c r="A37" s="78" t="s">
        <v>142</v>
      </c>
      <c r="B37" s="45"/>
      <c r="C37" s="76"/>
      <c r="D37" s="45"/>
      <c r="E37" s="79"/>
      <c r="F37" s="50"/>
      <c r="G37" s="76"/>
      <c r="H37" s="50"/>
      <c r="I37" s="76"/>
      <c r="J37" s="50"/>
      <c r="K37" s="76"/>
      <c r="L37" s="76"/>
      <c r="M37" s="76"/>
    </row>
    <row r="38" spans="1:13" ht="21">
      <c r="A38" s="78" t="s">
        <v>143</v>
      </c>
      <c r="B38" s="45"/>
      <c r="C38" s="76"/>
      <c r="D38" s="45"/>
      <c r="E38" s="79"/>
      <c r="F38" s="50"/>
      <c r="G38" s="76"/>
      <c r="H38" s="50"/>
      <c r="I38" s="76"/>
      <c r="J38" s="50"/>
      <c r="K38" s="76"/>
      <c r="L38" s="76"/>
      <c r="M38" s="76"/>
    </row>
    <row r="39" spans="1:13" ht="21">
      <c r="A39" s="78" t="s">
        <v>144</v>
      </c>
      <c r="B39" s="45"/>
      <c r="C39" s="76"/>
      <c r="D39" s="45"/>
      <c r="E39" s="79"/>
      <c r="F39" s="50"/>
      <c r="G39" s="76"/>
      <c r="H39" s="50"/>
      <c r="I39" s="76"/>
      <c r="J39" s="50"/>
      <c r="K39" s="76"/>
      <c r="L39" s="76"/>
      <c r="M39" s="76"/>
    </row>
    <row r="40" spans="1:13" ht="21">
      <c r="A40" s="78" t="s">
        <v>145</v>
      </c>
      <c r="B40" s="79"/>
      <c r="C40" s="76"/>
      <c r="D40" s="79"/>
      <c r="E40" s="79"/>
      <c r="F40" s="79"/>
      <c r="G40" s="76"/>
      <c r="H40" s="79"/>
      <c r="I40" s="76"/>
      <c r="J40" s="79"/>
      <c r="K40" s="76"/>
      <c r="L40" s="76"/>
      <c r="M40" s="76"/>
    </row>
    <row r="41" spans="1:13" s="30" customFormat="1" ht="29.25" customHeight="1">
      <c r="A41" s="80" t="s">
        <v>146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76"/>
      <c r="M41" s="76"/>
    </row>
    <row r="42" spans="1:13" ht="21.75" thickBot="1">
      <c r="A42" s="82" t="s">
        <v>147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</row>
    <row r="43" ht="21.75" thickTop="1"/>
  </sheetData>
  <sheetProtection/>
  <mergeCells count="19">
    <mergeCell ref="N4:O4"/>
    <mergeCell ref="A1:S1"/>
    <mergeCell ref="A3:S3"/>
    <mergeCell ref="A2:S2"/>
    <mergeCell ref="B4:C4"/>
    <mergeCell ref="P4:Q4"/>
    <mergeCell ref="J4:K4"/>
    <mergeCell ref="D4:E4"/>
    <mergeCell ref="F4:G4"/>
    <mergeCell ref="H4:I4"/>
    <mergeCell ref="L4:M4"/>
    <mergeCell ref="J28:K28"/>
    <mergeCell ref="L28:M28"/>
    <mergeCell ref="A26:M26"/>
    <mergeCell ref="A27:M27"/>
    <mergeCell ref="B28:C28"/>
    <mergeCell ref="D28:E28"/>
    <mergeCell ref="F28:G28"/>
    <mergeCell ref="H28:I28"/>
  </mergeCells>
  <printOptions/>
  <pageMargins left="0.67" right="0.43" top="0.52" bottom="1" header="0.49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22">
      <selection activeCell="H11" sqref="H11"/>
    </sheetView>
  </sheetViews>
  <sheetFormatPr defaultColWidth="9.140625" defaultRowHeight="21.75"/>
  <cols>
    <col min="1" max="1" width="26.7109375" style="0" customWidth="1"/>
    <col min="2" max="2" width="10.57421875" style="0" customWidth="1"/>
    <col min="3" max="3" width="9.28125" style="0" bestFit="1" customWidth="1"/>
    <col min="4" max="4" width="10.00390625" style="0" bestFit="1" customWidth="1"/>
    <col min="5" max="7" width="9.28125" style="0" bestFit="1" customWidth="1"/>
    <col min="8" max="8" width="10.140625" style="0" bestFit="1" customWidth="1"/>
    <col min="9" max="9" width="10.421875" style="0" customWidth="1"/>
  </cols>
  <sheetData>
    <row r="1" spans="1:9" ht="21.75">
      <c r="A1" s="209" t="s">
        <v>245</v>
      </c>
      <c r="B1" s="209"/>
      <c r="C1" s="209"/>
      <c r="D1" s="209"/>
      <c r="E1" s="209"/>
      <c r="F1" s="209"/>
      <c r="G1" s="209"/>
      <c r="H1" s="209"/>
      <c r="I1" s="209"/>
    </row>
    <row r="2" spans="1:9" ht="21.75">
      <c r="A2" s="210" t="s">
        <v>153</v>
      </c>
      <c r="B2" s="210"/>
      <c r="C2" s="210"/>
      <c r="D2" s="210"/>
      <c r="E2" s="210"/>
      <c r="F2" s="210"/>
      <c r="G2" s="210"/>
      <c r="H2" s="210"/>
      <c r="I2" s="210"/>
    </row>
    <row r="3" spans="1:9" ht="25.5" customHeight="1">
      <c r="A3" s="3" t="s">
        <v>3</v>
      </c>
      <c r="B3" s="3" t="s">
        <v>36</v>
      </c>
      <c r="C3" s="3" t="s">
        <v>37</v>
      </c>
      <c r="D3" s="3" t="s">
        <v>38</v>
      </c>
      <c r="E3" s="3" t="s">
        <v>39</v>
      </c>
      <c r="F3" s="3" t="s">
        <v>40</v>
      </c>
      <c r="G3" s="3" t="s">
        <v>41</v>
      </c>
      <c r="H3" s="3" t="s">
        <v>42</v>
      </c>
      <c r="I3" s="3" t="s">
        <v>5</v>
      </c>
    </row>
    <row r="4" spans="1:9" ht="21.75">
      <c r="A4" s="4" t="s">
        <v>14</v>
      </c>
      <c r="B4" s="12">
        <f>SUM(B5:B6)</f>
        <v>32000</v>
      </c>
      <c r="C4" s="6"/>
      <c r="D4" s="6"/>
      <c r="E4" s="6"/>
      <c r="F4" s="6"/>
      <c r="G4" s="6"/>
      <c r="H4" s="6"/>
      <c r="I4" s="6"/>
    </row>
    <row r="5" spans="1:9" s="2" customFormat="1" ht="21.75">
      <c r="A5" s="8" t="s">
        <v>154</v>
      </c>
      <c r="B5" s="17">
        <v>12000</v>
      </c>
      <c r="C5" s="17"/>
      <c r="D5" s="17"/>
      <c r="E5" s="17"/>
      <c r="F5" s="17"/>
      <c r="G5" s="17"/>
      <c r="H5" s="17"/>
      <c r="I5" s="17"/>
    </row>
    <row r="6" spans="1:9" s="2" customFormat="1" ht="21.75">
      <c r="A6" s="8" t="s">
        <v>155</v>
      </c>
      <c r="B6" s="17">
        <v>20000</v>
      </c>
      <c r="C6" s="17"/>
      <c r="D6" s="17"/>
      <c r="E6" s="17"/>
      <c r="F6" s="17"/>
      <c r="G6" s="17"/>
      <c r="H6" s="17"/>
      <c r="I6" s="17"/>
    </row>
    <row r="7" spans="1:9" ht="21.75">
      <c r="A7" s="4" t="s">
        <v>57</v>
      </c>
      <c r="B7" s="5">
        <f>SUM(B8:B9)</f>
        <v>75000</v>
      </c>
      <c r="C7" s="7"/>
      <c r="D7" s="7"/>
      <c r="E7" s="7"/>
      <c r="F7" s="7"/>
      <c r="G7" s="7"/>
      <c r="H7" s="7"/>
      <c r="I7" s="17"/>
    </row>
    <row r="8" spans="1:9" s="18" customFormat="1" ht="21.75">
      <c r="A8" s="17" t="s">
        <v>156</v>
      </c>
      <c r="B8" s="17">
        <v>45000</v>
      </c>
      <c r="C8" s="17"/>
      <c r="D8" s="17"/>
      <c r="E8" s="17"/>
      <c r="F8" s="17"/>
      <c r="G8" s="17"/>
      <c r="H8" s="17"/>
      <c r="I8" s="17"/>
    </row>
    <row r="9" spans="1:9" s="18" customFormat="1" ht="21.75">
      <c r="A9" s="17" t="s">
        <v>157</v>
      </c>
      <c r="B9" s="17">
        <v>30000</v>
      </c>
      <c r="C9" s="17"/>
      <c r="D9" s="17"/>
      <c r="E9" s="17"/>
      <c r="F9" s="17"/>
      <c r="G9" s="17"/>
      <c r="H9" s="17"/>
      <c r="I9" s="17"/>
    </row>
    <row r="10" spans="1:9" ht="21.75">
      <c r="A10" s="4" t="s">
        <v>15</v>
      </c>
      <c r="B10" s="7" t="s">
        <v>111</v>
      </c>
      <c r="C10" s="7"/>
      <c r="D10" s="7"/>
      <c r="E10" s="7"/>
      <c r="F10" s="7"/>
      <c r="G10" s="7"/>
      <c r="H10" s="7"/>
      <c r="I10" s="17"/>
    </row>
    <row r="11" spans="1:9" ht="21.75">
      <c r="A11" s="4" t="s">
        <v>16</v>
      </c>
      <c r="B11" s="7" t="s">
        <v>111</v>
      </c>
      <c r="C11" s="7"/>
      <c r="D11" s="7"/>
      <c r="E11" s="7"/>
      <c r="F11" s="7"/>
      <c r="G11" s="7">
        <v>20000</v>
      </c>
      <c r="H11" s="7"/>
      <c r="I11" s="17"/>
    </row>
    <row r="12" spans="1:9" ht="21.75">
      <c r="A12" s="4" t="s">
        <v>17</v>
      </c>
      <c r="B12" s="7" t="s">
        <v>111</v>
      </c>
      <c r="C12" s="7"/>
      <c r="D12" s="7"/>
      <c r="E12" s="7"/>
      <c r="F12" s="7"/>
      <c r="G12" s="7"/>
      <c r="H12" s="7"/>
      <c r="I12" s="17"/>
    </row>
    <row r="13" spans="1:9" ht="21.75">
      <c r="A13" s="9" t="s">
        <v>18</v>
      </c>
      <c r="B13" s="7" t="s">
        <v>111</v>
      </c>
      <c r="C13" s="10"/>
      <c r="D13" s="10"/>
      <c r="E13" s="10"/>
      <c r="F13" s="10"/>
      <c r="G13" s="10"/>
      <c r="H13" s="10"/>
      <c r="I13" s="17"/>
    </row>
    <row r="14" spans="1:9" ht="30.75" customHeight="1" thickBot="1">
      <c r="A14" s="11" t="s">
        <v>62</v>
      </c>
      <c r="B14" s="15">
        <f>SUM(B5:B12)</f>
        <v>182000</v>
      </c>
      <c r="C14" s="122">
        <f aca="true" t="shared" si="0" ref="C14:I14">SUM(C4:C13)</f>
        <v>0</v>
      </c>
      <c r="D14" s="122">
        <f t="shared" si="0"/>
        <v>0</v>
      </c>
      <c r="E14" s="122">
        <f t="shared" si="0"/>
        <v>0</v>
      </c>
      <c r="F14" s="122">
        <f t="shared" si="0"/>
        <v>0</v>
      </c>
      <c r="G14" s="122">
        <f t="shared" si="0"/>
        <v>20000</v>
      </c>
      <c r="H14" s="122">
        <f t="shared" si="0"/>
        <v>0</v>
      </c>
      <c r="I14" s="122">
        <f t="shared" si="0"/>
        <v>0</v>
      </c>
    </row>
    <row r="15" spans="1:9" s="88" customFormat="1" ht="30.75" customHeight="1" thickTop="1">
      <c r="A15" s="125"/>
      <c r="B15" s="126"/>
      <c r="C15" s="127"/>
      <c r="D15" s="127"/>
      <c r="E15" s="127"/>
      <c r="F15" s="127"/>
      <c r="G15" s="127"/>
      <c r="H15" s="127"/>
      <c r="I15" s="127"/>
    </row>
    <row r="16" spans="1:9" s="88" customFormat="1" ht="30.75" customHeight="1">
      <c r="A16" s="115"/>
      <c r="B16" s="87"/>
      <c r="C16" s="128"/>
      <c r="D16" s="128"/>
      <c r="E16" s="128"/>
      <c r="F16" s="128"/>
      <c r="G16" s="128"/>
      <c r="H16" s="128"/>
      <c r="I16" s="128"/>
    </row>
    <row r="17" spans="1:9" s="88" customFormat="1" ht="30.75" customHeight="1">
      <c r="A17" s="115"/>
      <c r="B17" s="87"/>
      <c r="C17" s="128"/>
      <c r="D17" s="128"/>
      <c r="E17" s="128"/>
      <c r="F17" s="128"/>
      <c r="G17" s="128"/>
      <c r="H17" s="128"/>
      <c r="I17" s="128"/>
    </row>
    <row r="18" spans="1:9" s="88" customFormat="1" ht="30.75" customHeight="1">
      <c r="A18" s="115"/>
      <c r="B18" s="87"/>
      <c r="C18" s="128"/>
      <c r="D18" s="128"/>
      <c r="E18" s="128"/>
      <c r="F18" s="128"/>
      <c r="G18" s="128"/>
      <c r="H18" s="128"/>
      <c r="I18" s="128"/>
    </row>
    <row r="19" spans="1:9" s="88" customFormat="1" ht="30.75" customHeight="1">
      <c r="A19" s="115"/>
      <c r="B19" s="87"/>
      <c r="C19" s="128"/>
      <c r="D19" s="128"/>
      <c r="E19" s="128"/>
      <c r="F19" s="128"/>
      <c r="G19" s="128"/>
      <c r="H19" s="128"/>
      <c r="I19" s="128"/>
    </row>
    <row r="20" spans="1:9" s="88" customFormat="1" ht="30.75" customHeight="1">
      <c r="A20" s="115"/>
      <c r="B20" s="87"/>
      <c r="C20" s="128"/>
      <c r="D20" s="128"/>
      <c r="E20" s="128"/>
      <c r="F20" s="128"/>
      <c r="G20" s="128"/>
      <c r="H20" s="128"/>
      <c r="I20" s="128"/>
    </row>
    <row r="21" spans="1:9" s="88" customFormat="1" ht="30.75" customHeight="1">
      <c r="A21" s="115"/>
      <c r="B21" s="87"/>
      <c r="C21" s="128"/>
      <c r="D21" s="128"/>
      <c r="E21" s="128"/>
      <c r="F21" s="128"/>
      <c r="G21" s="128"/>
      <c r="H21" s="128"/>
      <c r="I21" s="128"/>
    </row>
    <row r="22" spans="1:9" s="88" customFormat="1" ht="30.75" customHeight="1">
      <c r="A22" s="115"/>
      <c r="B22" s="87"/>
      <c r="C22" s="128"/>
      <c r="D22" s="128"/>
      <c r="E22" s="128"/>
      <c r="F22" s="128"/>
      <c r="G22" s="128"/>
      <c r="H22" s="128"/>
      <c r="I22" s="128"/>
    </row>
    <row r="23" spans="1:9" s="88" customFormat="1" ht="30.75" customHeight="1">
      <c r="A23" s="115"/>
      <c r="B23" s="87"/>
      <c r="C23" s="128"/>
      <c r="D23" s="128"/>
      <c r="E23" s="128"/>
      <c r="F23" s="128"/>
      <c r="G23" s="128"/>
      <c r="H23" s="128"/>
      <c r="I23" s="128"/>
    </row>
    <row r="24" spans="1:9" s="88" customFormat="1" ht="30.75" customHeight="1">
      <c r="A24" s="115"/>
      <c r="B24" s="87"/>
      <c r="C24" s="128"/>
      <c r="D24" s="128"/>
      <c r="E24" s="128"/>
      <c r="F24" s="128"/>
      <c r="G24" s="128"/>
      <c r="H24" s="128"/>
      <c r="I24" s="128"/>
    </row>
    <row r="25" spans="1:9" s="88" customFormat="1" ht="30.75" customHeight="1">
      <c r="A25" s="115"/>
      <c r="B25" s="87"/>
      <c r="C25" s="128"/>
      <c r="D25" s="128"/>
      <c r="E25" s="128"/>
      <c r="F25" s="128"/>
      <c r="G25" s="128"/>
      <c r="H25" s="128"/>
      <c r="I25" s="128"/>
    </row>
    <row r="26" spans="1:9" s="88" customFormat="1" ht="30.75" customHeight="1">
      <c r="A26" s="115"/>
      <c r="B26" s="87"/>
      <c r="C26" s="128"/>
      <c r="D26" s="128"/>
      <c r="E26" s="128"/>
      <c r="F26" s="128"/>
      <c r="G26" s="128"/>
      <c r="H26" s="128"/>
      <c r="I26" s="128"/>
    </row>
    <row r="27" spans="1:9" s="88" customFormat="1" ht="30.75" customHeight="1">
      <c r="A27" s="115"/>
      <c r="B27" s="87"/>
      <c r="C27" s="128"/>
      <c r="D27" s="128"/>
      <c r="E27" s="128"/>
      <c r="F27" s="128"/>
      <c r="G27" s="128"/>
      <c r="H27" s="128"/>
      <c r="I27" s="128"/>
    </row>
    <row r="28" spans="1:9" s="88" customFormat="1" ht="30.75" customHeight="1">
      <c r="A28" s="115"/>
      <c r="B28" s="87"/>
      <c r="C28" s="128"/>
      <c r="D28" s="128"/>
      <c r="E28" s="128"/>
      <c r="F28" s="128"/>
      <c r="G28" s="128"/>
      <c r="H28" s="128"/>
      <c r="I28" s="128"/>
    </row>
    <row r="29" spans="1:9" s="88" customFormat="1" ht="30.75" customHeight="1">
      <c r="A29" s="115"/>
      <c r="B29" s="87"/>
      <c r="C29" s="128"/>
      <c r="D29" s="128"/>
      <c r="E29" s="128"/>
      <c r="F29" s="128"/>
      <c r="G29" s="128"/>
      <c r="H29" s="128"/>
      <c r="I29" s="128"/>
    </row>
    <row r="30" spans="1:9" s="88" customFormat="1" ht="30.75" customHeight="1">
      <c r="A30" s="115"/>
      <c r="B30" s="87"/>
      <c r="C30" s="128"/>
      <c r="D30" s="128"/>
      <c r="E30" s="128"/>
      <c r="F30" s="128"/>
      <c r="G30" s="128"/>
      <c r="H30" s="128"/>
      <c r="I30" s="128"/>
    </row>
    <row r="31" spans="1:9" s="88" customFormat="1" ht="30.75" customHeight="1">
      <c r="A31" s="115"/>
      <c r="B31" s="87"/>
      <c r="C31" s="128"/>
      <c r="D31" s="128"/>
      <c r="E31" s="128"/>
      <c r="F31" s="128"/>
      <c r="G31" s="128"/>
      <c r="H31" s="128"/>
      <c r="I31" s="128"/>
    </row>
    <row r="32" spans="1:9" s="88" customFormat="1" ht="30.75" customHeight="1">
      <c r="A32" s="115"/>
      <c r="B32" s="87"/>
      <c r="C32" s="128"/>
      <c r="D32" s="128"/>
      <c r="E32" s="128"/>
      <c r="F32" s="128"/>
      <c r="G32" s="128"/>
      <c r="H32" s="128"/>
      <c r="I32" s="128"/>
    </row>
    <row r="33" spans="1:9" s="88" customFormat="1" ht="30.75" customHeight="1">
      <c r="A33" s="115"/>
      <c r="B33" s="87"/>
      <c r="C33" s="128"/>
      <c r="D33" s="128"/>
      <c r="E33" s="128"/>
      <c r="F33" s="128"/>
      <c r="G33" s="128"/>
      <c r="H33" s="128"/>
      <c r="I33" s="128"/>
    </row>
    <row r="34" spans="1:9" s="88" customFormat="1" ht="30.75" customHeight="1">
      <c r="A34" s="115"/>
      <c r="B34" s="87"/>
      <c r="C34" s="128"/>
      <c r="D34" s="128"/>
      <c r="E34" s="128"/>
      <c r="F34" s="128"/>
      <c r="G34" s="128"/>
      <c r="H34" s="128"/>
      <c r="I34" s="128"/>
    </row>
    <row r="35" spans="1:9" s="88" customFormat="1" ht="30.75" customHeight="1">
      <c r="A35" s="115"/>
      <c r="B35" s="87"/>
      <c r="C35" s="128"/>
      <c r="D35" s="128"/>
      <c r="E35" s="128"/>
      <c r="F35" s="128"/>
      <c r="G35" s="128"/>
      <c r="H35" s="128"/>
      <c r="I35" s="128"/>
    </row>
    <row r="36" spans="1:9" s="88" customFormat="1" ht="30.75" customHeight="1">
      <c r="A36" s="115"/>
      <c r="B36" s="87"/>
      <c r="C36" s="128"/>
      <c r="D36" s="128"/>
      <c r="E36" s="128"/>
      <c r="F36" s="128"/>
      <c r="G36" s="128"/>
      <c r="H36" s="128"/>
      <c r="I36" s="128"/>
    </row>
    <row r="37" spans="1:9" ht="21.75">
      <c r="A37" s="124" t="s">
        <v>3</v>
      </c>
      <c r="B37" s="124" t="s">
        <v>36</v>
      </c>
      <c r="C37" s="124" t="s">
        <v>63</v>
      </c>
      <c r="D37" s="124" t="s">
        <v>64</v>
      </c>
      <c r="E37" s="124" t="s">
        <v>65</v>
      </c>
      <c r="F37" s="124" t="s">
        <v>66</v>
      </c>
      <c r="G37" s="124" t="s">
        <v>67</v>
      </c>
      <c r="H37" s="124" t="s">
        <v>68</v>
      </c>
      <c r="I37" s="124" t="s">
        <v>5</v>
      </c>
    </row>
    <row r="38" spans="1:9" ht="21.75">
      <c r="A38" s="4" t="s">
        <v>14</v>
      </c>
      <c r="B38" s="6"/>
      <c r="C38" s="14"/>
      <c r="D38" s="14"/>
      <c r="E38" s="14"/>
      <c r="F38" s="14"/>
      <c r="G38" s="14"/>
      <c r="H38" s="14"/>
      <c r="I38" s="14"/>
    </row>
    <row r="39" spans="1:9" ht="21.75">
      <c r="A39" s="8" t="s">
        <v>154</v>
      </c>
      <c r="B39" s="17">
        <v>12000</v>
      </c>
      <c r="C39" s="6"/>
      <c r="D39" s="6"/>
      <c r="E39" s="6"/>
      <c r="F39" s="6"/>
      <c r="G39" s="6"/>
      <c r="H39" s="7">
        <v>12000</v>
      </c>
      <c r="I39" s="7">
        <f>SUM(H39)</f>
        <v>12000</v>
      </c>
    </row>
    <row r="40" spans="1:9" ht="21.75">
      <c r="A40" s="8" t="s">
        <v>155</v>
      </c>
      <c r="B40" s="17">
        <v>20000</v>
      </c>
      <c r="C40" s="6"/>
      <c r="D40" s="6"/>
      <c r="E40" s="6"/>
      <c r="F40" s="6"/>
      <c r="G40" s="6"/>
      <c r="H40" s="6"/>
      <c r="I40" s="6"/>
    </row>
    <row r="41" spans="1:9" ht="21.75">
      <c r="A41" s="4" t="s">
        <v>57</v>
      </c>
      <c r="B41" s="7"/>
      <c r="C41" s="6"/>
      <c r="D41" s="6"/>
      <c r="E41" s="6"/>
      <c r="F41" s="6"/>
      <c r="G41" s="6"/>
      <c r="H41" s="6"/>
      <c r="I41" s="6"/>
    </row>
    <row r="42" spans="1:9" ht="21.75">
      <c r="A42" s="17" t="s">
        <v>156</v>
      </c>
      <c r="B42" s="17">
        <v>45000</v>
      </c>
      <c r="C42" s="6"/>
      <c r="D42" s="6"/>
      <c r="E42" s="6"/>
      <c r="F42" s="6"/>
      <c r="G42" s="6"/>
      <c r="H42" s="6"/>
      <c r="I42" s="6"/>
    </row>
    <row r="43" spans="1:9" ht="21.75">
      <c r="A43" s="17" t="s">
        <v>157</v>
      </c>
      <c r="B43" s="17">
        <v>30000</v>
      </c>
      <c r="C43" s="6"/>
      <c r="D43" s="6"/>
      <c r="E43" s="6"/>
      <c r="F43" s="6"/>
      <c r="G43" s="6"/>
      <c r="H43" s="6"/>
      <c r="I43" s="6"/>
    </row>
    <row r="44" spans="1:9" ht="21.75">
      <c r="A44" s="4" t="s">
        <v>15</v>
      </c>
      <c r="B44" s="7"/>
      <c r="C44" s="6"/>
      <c r="D44" s="6"/>
      <c r="E44" s="6"/>
      <c r="F44" s="6"/>
      <c r="G44" s="6"/>
      <c r="H44" s="6"/>
      <c r="I44" s="6"/>
    </row>
    <row r="45" spans="1:9" ht="21.75">
      <c r="A45" s="4" t="s">
        <v>16</v>
      </c>
      <c r="B45" s="7"/>
      <c r="C45" s="6"/>
      <c r="D45" s="6"/>
      <c r="E45" s="6"/>
      <c r="F45" s="6"/>
      <c r="G45" s="6"/>
      <c r="H45" s="6"/>
      <c r="I45" s="6"/>
    </row>
    <row r="46" spans="1:9" ht="21.75">
      <c r="A46" s="8" t="s">
        <v>158</v>
      </c>
      <c r="B46" s="17">
        <v>30000</v>
      </c>
      <c r="C46" s="6"/>
      <c r="D46" s="6"/>
      <c r="E46" s="6"/>
      <c r="F46" s="6"/>
      <c r="G46" s="6"/>
      <c r="H46" s="6"/>
      <c r="I46" s="6"/>
    </row>
    <row r="47" spans="1:9" ht="21.75">
      <c r="A47" s="8" t="s">
        <v>159</v>
      </c>
      <c r="B47" s="17">
        <v>10000</v>
      </c>
      <c r="C47" s="6"/>
      <c r="D47" s="6"/>
      <c r="E47" s="6"/>
      <c r="F47" s="6"/>
      <c r="G47" s="6"/>
      <c r="H47" s="6"/>
      <c r="I47" s="6"/>
    </row>
    <row r="48" spans="1:9" ht="21.75">
      <c r="A48" s="8" t="s">
        <v>160</v>
      </c>
      <c r="B48" s="7">
        <v>10000</v>
      </c>
      <c r="C48" s="6"/>
      <c r="D48" s="6"/>
      <c r="E48" s="6"/>
      <c r="F48" s="6"/>
      <c r="G48" s="6"/>
      <c r="H48" s="6"/>
      <c r="I48" s="6"/>
    </row>
    <row r="49" spans="1:9" ht="21.75">
      <c r="A49" s="4" t="s">
        <v>17</v>
      </c>
      <c r="B49" s="7"/>
      <c r="C49" s="6"/>
      <c r="D49" s="6"/>
      <c r="E49" s="6"/>
      <c r="F49" s="6"/>
      <c r="G49" s="6"/>
      <c r="H49" s="6"/>
      <c r="I49" s="6"/>
    </row>
    <row r="50" spans="1:9" ht="21.75">
      <c r="A50" s="9" t="s">
        <v>18</v>
      </c>
      <c r="B50" s="10"/>
      <c r="C50" s="13"/>
      <c r="D50" s="13"/>
      <c r="E50" s="13"/>
      <c r="F50" s="13"/>
      <c r="G50" s="13"/>
      <c r="H50" s="13"/>
      <c r="I50" s="13"/>
    </row>
    <row r="51" spans="1:9" ht="22.5" thickBot="1">
      <c r="A51" s="11" t="s">
        <v>62</v>
      </c>
      <c r="B51" s="15">
        <f>SUM(B39:B49)</f>
        <v>157000</v>
      </c>
      <c r="C51" s="15">
        <f aca="true" t="shared" si="1" ref="C51:I51">SUM(C39:C49)</f>
        <v>0</v>
      </c>
      <c r="D51" s="15">
        <f t="shared" si="1"/>
        <v>0</v>
      </c>
      <c r="E51" s="15">
        <f t="shared" si="1"/>
        <v>0</v>
      </c>
      <c r="F51" s="15">
        <f t="shared" si="1"/>
        <v>0</v>
      </c>
      <c r="G51" s="15">
        <f t="shared" si="1"/>
        <v>0</v>
      </c>
      <c r="H51" s="15">
        <f t="shared" si="1"/>
        <v>12000</v>
      </c>
      <c r="I51" s="15">
        <f t="shared" si="1"/>
        <v>12000</v>
      </c>
    </row>
    <row r="52" ht="22.5" thickTop="1"/>
    <row r="56" spans="1:9" ht="21.75">
      <c r="A56" s="210" t="s">
        <v>126</v>
      </c>
      <c r="B56" s="210"/>
      <c r="C56" s="210"/>
      <c r="D56" s="210"/>
      <c r="E56" s="210"/>
      <c r="F56" s="210"/>
      <c r="G56" s="210"/>
      <c r="H56" s="210"/>
      <c r="I56" s="210"/>
    </row>
    <row r="57" spans="1:9" ht="21.75">
      <c r="A57" s="3" t="s">
        <v>43</v>
      </c>
      <c r="B57" s="3" t="s">
        <v>127</v>
      </c>
      <c r="C57" s="3" t="s">
        <v>128</v>
      </c>
      <c r="D57" s="3" t="s">
        <v>129</v>
      </c>
      <c r="E57" s="3" t="s">
        <v>130</v>
      </c>
      <c r="F57" s="3" t="s">
        <v>131</v>
      </c>
      <c r="G57" s="3" t="s">
        <v>132</v>
      </c>
      <c r="H57" s="3" t="s">
        <v>133</v>
      </c>
      <c r="I57" s="3" t="s">
        <v>134</v>
      </c>
    </row>
    <row r="58" spans="1:9" ht="21.75">
      <c r="A58" s="16" t="s">
        <v>135</v>
      </c>
      <c r="B58" s="14"/>
      <c r="C58" s="14"/>
      <c r="D58" s="14"/>
      <c r="E58" s="14"/>
      <c r="F58" s="14"/>
      <c r="G58" s="14"/>
      <c r="H58" s="14"/>
      <c r="I58" s="14"/>
    </row>
    <row r="59" spans="1:9" ht="21.75">
      <c r="A59" s="6" t="s">
        <v>136</v>
      </c>
      <c r="B59" s="6"/>
      <c r="C59" s="6"/>
      <c r="D59" s="6"/>
      <c r="E59" s="6"/>
      <c r="F59" s="6"/>
      <c r="G59" s="6"/>
      <c r="H59" s="6"/>
      <c r="I59" s="6"/>
    </row>
    <row r="60" spans="1:9" ht="21.75">
      <c r="A60" s="6" t="s">
        <v>137</v>
      </c>
      <c r="B60" s="6"/>
      <c r="C60" s="6"/>
      <c r="D60" s="6"/>
      <c r="E60" s="6"/>
      <c r="F60" s="6"/>
      <c r="G60" s="6"/>
      <c r="H60" s="6"/>
      <c r="I60" s="6"/>
    </row>
    <row r="61" spans="1:9" ht="21.75">
      <c r="A61" s="6" t="s">
        <v>138</v>
      </c>
      <c r="B61" s="6"/>
      <c r="C61" s="6"/>
      <c r="D61" s="6"/>
      <c r="E61" s="6"/>
      <c r="F61" s="6"/>
      <c r="G61" s="6"/>
      <c r="H61" s="6"/>
      <c r="I61" s="6"/>
    </row>
    <row r="62" spans="1:9" ht="21.75">
      <c r="A62" s="4" t="s">
        <v>139</v>
      </c>
      <c r="B62" s="6"/>
      <c r="C62" s="6"/>
      <c r="D62" s="6"/>
      <c r="E62" s="6"/>
      <c r="F62" s="6"/>
      <c r="G62" s="6"/>
      <c r="H62" s="6"/>
      <c r="I62" s="6"/>
    </row>
    <row r="63" spans="1:9" ht="21.75">
      <c r="A63" s="6" t="s">
        <v>140</v>
      </c>
      <c r="B63" s="6"/>
      <c r="C63" s="6"/>
      <c r="D63" s="6"/>
      <c r="E63" s="6"/>
      <c r="F63" s="6"/>
      <c r="G63" s="6"/>
      <c r="H63" s="6"/>
      <c r="I63" s="6"/>
    </row>
    <row r="64" spans="1:9" ht="21.75">
      <c r="A64" s="6" t="s">
        <v>141</v>
      </c>
      <c r="B64" s="6"/>
      <c r="C64" s="6"/>
      <c r="D64" s="6"/>
      <c r="E64" s="6"/>
      <c r="F64" s="6"/>
      <c r="G64" s="6"/>
      <c r="H64" s="6"/>
      <c r="I64" s="6"/>
    </row>
    <row r="65" spans="1:9" ht="21.75">
      <c r="A65" s="6" t="s">
        <v>142</v>
      </c>
      <c r="B65" s="6"/>
      <c r="C65" s="6"/>
      <c r="D65" s="6"/>
      <c r="E65" s="6"/>
      <c r="F65" s="6"/>
      <c r="G65" s="6"/>
      <c r="H65" s="6"/>
      <c r="I65" s="6"/>
    </row>
    <row r="66" spans="1:9" ht="21.75">
      <c r="A66" s="6" t="s">
        <v>143</v>
      </c>
      <c r="B66" s="6"/>
      <c r="C66" s="6"/>
      <c r="D66" s="6"/>
      <c r="E66" s="6"/>
      <c r="F66" s="6"/>
      <c r="G66" s="6"/>
      <c r="H66" s="6"/>
      <c r="I66" s="6"/>
    </row>
    <row r="67" spans="1:9" ht="21.75">
      <c r="A67" s="6" t="s">
        <v>144</v>
      </c>
      <c r="B67" s="6"/>
      <c r="C67" s="6"/>
      <c r="D67" s="6"/>
      <c r="E67" s="6"/>
      <c r="F67" s="6"/>
      <c r="G67" s="6"/>
      <c r="H67" s="6"/>
      <c r="I67" s="6"/>
    </row>
    <row r="68" spans="1:9" ht="21.75">
      <c r="A68" s="4" t="s">
        <v>145</v>
      </c>
      <c r="B68" s="6"/>
      <c r="C68" s="6"/>
      <c r="D68" s="6"/>
      <c r="E68" s="6"/>
      <c r="F68" s="6"/>
      <c r="G68" s="6"/>
      <c r="H68" s="6"/>
      <c r="I68" s="6"/>
    </row>
    <row r="69" spans="1:9" ht="21.75">
      <c r="A69" s="6" t="s">
        <v>146</v>
      </c>
      <c r="B69" s="6"/>
      <c r="C69" s="6"/>
      <c r="D69" s="6"/>
      <c r="E69" s="6"/>
      <c r="F69" s="6"/>
      <c r="G69" s="6"/>
      <c r="H69" s="6"/>
      <c r="I69" s="6"/>
    </row>
    <row r="70" spans="1:9" ht="21.75">
      <c r="A70" s="6" t="s">
        <v>147</v>
      </c>
      <c r="B70" s="6"/>
      <c r="C70" s="6"/>
      <c r="D70" s="6"/>
      <c r="E70" s="6"/>
      <c r="F70" s="6"/>
      <c r="G70" s="6"/>
      <c r="H70" s="6"/>
      <c r="I70" s="6"/>
    </row>
    <row r="72" spans="1:9" ht="21.75">
      <c r="A72" s="210" t="s">
        <v>148</v>
      </c>
      <c r="B72" s="210"/>
      <c r="C72" s="210"/>
      <c r="D72" s="210"/>
      <c r="E72" s="210"/>
      <c r="F72" s="210"/>
      <c r="G72" s="210"/>
      <c r="H72" s="210"/>
      <c r="I72" s="210"/>
    </row>
    <row r="73" spans="1:9" ht="21.75">
      <c r="A73" s="3" t="s">
        <v>43</v>
      </c>
      <c r="B73" s="3" t="s">
        <v>149</v>
      </c>
      <c r="C73" s="3" t="s">
        <v>150</v>
      </c>
      <c r="D73" s="3" t="s">
        <v>151</v>
      </c>
      <c r="E73" s="3" t="s">
        <v>152</v>
      </c>
      <c r="F73" s="3" t="s">
        <v>152</v>
      </c>
      <c r="G73" s="3"/>
      <c r="H73" s="3"/>
      <c r="I73" s="3"/>
    </row>
    <row r="74" spans="1:9" ht="21.75">
      <c r="A74" s="16" t="s">
        <v>135</v>
      </c>
      <c r="B74" s="14"/>
      <c r="C74" s="14"/>
      <c r="D74" s="14"/>
      <c r="E74" s="14"/>
      <c r="F74" s="14"/>
      <c r="G74" s="14"/>
      <c r="H74" s="14"/>
      <c r="I74" s="14"/>
    </row>
    <row r="75" spans="1:9" ht="21.75">
      <c r="A75" s="6" t="s">
        <v>136</v>
      </c>
      <c r="B75" s="6"/>
      <c r="C75" s="6"/>
      <c r="D75" s="6"/>
      <c r="E75" s="6"/>
      <c r="F75" s="6"/>
      <c r="G75" s="6"/>
      <c r="H75" s="6"/>
      <c r="I75" s="6"/>
    </row>
    <row r="76" spans="1:9" ht="21.75">
      <c r="A76" s="6" t="s">
        <v>137</v>
      </c>
      <c r="B76" s="6"/>
      <c r="C76" s="6"/>
      <c r="D76" s="6"/>
      <c r="E76" s="6"/>
      <c r="F76" s="6"/>
      <c r="G76" s="6"/>
      <c r="H76" s="6"/>
      <c r="I76" s="6"/>
    </row>
    <row r="77" spans="1:9" ht="21.75">
      <c r="A77" s="6" t="s">
        <v>138</v>
      </c>
      <c r="B77" s="6"/>
      <c r="C77" s="6"/>
      <c r="D77" s="6"/>
      <c r="E77" s="6"/>
      <c r="F77" s="6"/>
      <c r="G77" s="6"/>
      <c r="H77" s="6"/>
      <c r="I77" s="6"/>
    </row>
    <row r="78" spans="1:9" ht="21.75">
      <c r="A78" s="4" t="s">
        <v>139</v>
      </c>
      <c r="B78" s="6"/>
      <c r="C78" s="6"/>
      <c r="D78" s="6"/>
      <c r="E78" s="6"/>
      <c r="F78" s="6"/>
      <c r="G78" s="6"/>
      <c r="H78" s="6"/>
      <c r="I78" s="6"/>
    </row>
    <row r="79" spans="1:9" ht="21.75">
      <c r="A79" s="6" t="s">
        <v>140</v>
      </c>
      <c r="B79" s="6"/>
      <c r="C79" s="6"/>
      <c r="D79" s="6"/>
      <c r="E79" s="6"/>
      <c r="F79" s="6"/>
      <c r="G79" s="6"/>
      <c r="H79" s="6"/>
      <c r="I79" s="6"/>
    </row>
    <row r="80" spans="1:9" ht="21.75">
      <c r="A80" s="6" t="s">
        <v>141</v>
      </c>
      <c r="B80" s="6"/>
      <c r="C80" s="6"/>
      <c r="D80" s="6"/>
      <c r="E80" s="6"/>
      <c r="F80" s="6"/>
      <c r="G80" s="6"/>
      <c r="H80" s="6"/>
      <c r="I80" s="6"/>
    </row>
    <row r="81" spans="1:9" ht="21.75">
      <c r="A81" s="6" t="s">
        <v>142</v>
      </c>
      <c r="B81" s="6"/>
      <c r="C81" s="6"/>
      <c r="D81" s="6"/>
      <c r="E81" s="6"/>
      <c r="F81" s="6"/>
      <c r="G81" s="6"/>
      <c r="H81" s="6"/>
      <c r="I81" s="6"/>
    </row>
    <row r="82" spans="1:9" ht="21.75">
      <c r="A82" s="6" t="s">
        <v>143</v>
      </c>
      <c r="B82" s="6"/>
      <c r="C82" s="6"/>
      <c r="D82" s="6"/>
      <c r="E82" s="6"/>
      <c r="F82" s="6"/>
      <c r="G82" s="6"/>
      <c r="H82" s="6"/>
      <c r="I82" s="6"/>
    </row>
    <row r="83" spans="1:9" ht="21.75">
      <c r="A83" s="6" t="s">
        <v>144</v>
      </c>
      <c r="B83" s="6"/>
      <c r="C83" s="6"/>
      <c r="D83" s="6"/>
      <c r="E83" s="6"/>
      <c r="F83" s="6"/>
      <c r="G83" s="6"/>
      <c r="H83" s="6"/>
      <c r="I83" s="6"/>
    </row>
    <row r="84" spans="1:9" ht="21.75">
      <c r="A84" s="4" t="s">
        <v>145</v>
      </c>
      <c r="B84" s="6"/>
      <c r="C84" s="6"/>
      <c r="D84" s="6"/>
      <c r="E84" s="6"/>
      <c r="F84" s="6"/>
      <c r="G84" s="6"/>
      <c r="H84" s="6"/>
      <c r="I84" s="6"/>
    </row>
    <row r="85" spans="1:9" ht="21.75">
      <c r="A85" s="6" t="s">
        <v>146</v>
      </c>
      <c r="B85" s="6"/>
      <c r="C85" s="6"/>
      <c r="D85" s="6"/>
      <c r="E85" s="6"/>
      <c r="F85" s="6"/>
      <c r="G85" s="6"/>
      <c r="H85" s="6"/>
      <c r="I85" s="6"/>
    </row>
    <row r="86" spans="1:9" ht="21.75">
      <c r="A86" s="6" t="s">
        <v>147</v>
      </c>
      <c r="B86" s="6"/>
      <c r="C86" s="6"/>
      <c r="D86" s="6"/>
      <c r="E86" s="6"/>
      <c r="F86" s="6"/>
      <c r="G86" s="6"/>
      <c r="H86" s="6"/>
      <c r="I86" s="6"/>
    </row>
  </sheetData>
  <sheetProtection/>
  <mergeCells count="4">
    <mergeCell ref="A1:I1"/>
    <mergeCell ref="A2:I2"/>
    <mergeCell ref="A56:I56"/>
    <mergeCell ref="A72:I72"/>
  </mergeCells>
  <printOptions/>
  <pageMargins left="0.34" right="0.16" top="0.52" bottom="0.85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9" sqref="A9"/>
    </sheetView>
  </sheetViews>
  <sheetFormatPr defaultColWidth="9.140625" defaultRowHeight="21.75"/>
  <cols>
    <col min="1" max="1" width="27.57421875" style="20" customWidth="1"/>
    <col min="2" max="2" width="11.28125" style="20" customWidth="1"/>
    <col min="3" max="3" width="10.7109375" style="20" customWidth="1"/>
    <col min="4" max="4" width="9.421875" style="20" customWidth="1"/>
    <col min="5" max="5" width="11.28125" style="20" customWidth="1"/>
    <col min="6" max="6" width="11.140625" style="20" customWidth="1"/>
    <col min="7" max="7" width="10.8515625" style="20" customWidth="1"/>
    <col min="8" max="8" width="11.421875" style="20" customWidth="1"/>
    <col min="9" max="9" width="9.8515625" style="20" customWidth="1"/>
    <col min="10" max="10" width="11.421875" style="20" customWidth="1"/>
    <col min="11" max="11" width="11.7109375" style="20" customWidth="1"/>
    <col min="12" max="12" width="13.00390625" style="20" customWidth="1"/>
    <col min="13" max="16384" width="9.140625" style="20" customWidth="1"/>
  </cols>
  <sheetData>
    <row r="1" spans="1:12" ht="21">
      <c r="A1" s="206" t="s">
        <v>222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21">
      <c r="A2" s="207" t="s">
        <v>195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s="30" customFormat="1" ht="18" customHeight="1">
      <c r="A3" s="214" t="s">
        <v>3</v>
      </c>
      <c r="B3" s="216" t="s">
        <v>196</v>
      </c>
      <c r="C3" s="216"/>
      <c r="D3" s="216"/>
      <c r="E3" s="216" t="s">
        <v>200</v>
      </c>
      <c r="F3" s="216"/>
      <c r="G3" s="216"/>
      <c r="H3" s="216"/>
      <c r="I3" s="214" t="s">
        <v>199</v>
      </c>
      <c r="J3" s="217" t="s">
        <v>217</v>
      </c>
      <c r="K3" s="218"/>
      <c r="L3" s="214" t="s">
        <v>19</v>
      </c>
    </row>
    <row r="4" spans="1:12" s="112" customFormat="1" ht="21">
      <c r="A4" s="215"/>
      <c r="B4" s="111" t="s">
        <v>197</v>
      </c>
      <c r="C4" s="111" t="s">
        <v>198</v>
      </c>
      <c r="D4" s="111" t="s">
        <v>199</v>
      </c>
      <c r="E4" s="111" t="s">
        <v>201</v>
      </c>
      <c r="F4" s="111" t="s">
        <v>202</v>
      </c>
      <c r="G4" s="111" t="s">
        <v>199</v>
      </c>
      <c r="H4" s="111" t="s">
        <v>198</v>
      </c>
      <c r="I4" s="215"/>
      <c r="J4" s="110" t="s">
        <v>215</v>
      </c>
      <c r="K4" s="104" t="s">
        <v>216</v>
      </c>
      <c r="L4" s="215"/>
    </row>
    <row r="5" spans="1:12" ht="21">
      <c r="A5" s="43" t="s">
        <v>203</v>
      </c>
      <c r="B5" s="59" t="s">
        <v>240</v>
      </c>
      <c r="C5" s="59" t="s">
        <v>240</v>
      </c>
      <c r="D5" s="59" t="s">
        <v>240</v>
      </c>
      <c r="E5" s="98">
        <v>5568</v>
      </c>
      <c r="F5" s="98" t="s">
        <v>125</v>
      </c>
      <c r="G5" s="98" t="s">
        <v>125</v>
      </c>
      <c r="H5" s="98">
        <v>5568</v>
      </c>
      <c r="I5" s="59" t="s">
        <v>240</v>
      </c>
      <c r="J5" s="59" t="s">
        <v>240</v>
      </c>
      <c r="K5" s="59" t="s">
        <v>240</v>
      </c>
      <c r="L5" s="109"/>
    </row>
    <row r="6" spans="1:12" ht="21">
      <c r="A6" s="43" t="s">
        <v>204</v>
      </c>
      <c r="B6" s="59" t="s">
        <v>240</v>
      </c>
      <c r="C6" s="59" t="s">
        <v>240</v>
      </c>
      <c r="D6" s="59" t="s">
        <v>240</v>
      </c>
      <c r="E6" s="98">
        <v>111360</v>
      </c>
      <c r="F6" s="98" t="s">
        <v>125</v>
      </c>
      <c r="G6" s="98" t="s">
        <v>125</v>
      </c>
      <c r="H6" s="98">
        <v>111360</v>
      </c>
      <c r="I6" s="59" t="s">
        <v>240</v>
      </c>
      <c r="J6" s="59" t="s">
        <v>240</v>
      </c>
      <c r="K6" s="59" t="s">
        <v>240</v>
      </c>
      <c r="L6" s="43"/>
    </row>
    <row r="7" spans="1:12" ht="21">
      <c r="A7" s="43" t="s">
        <v>205</v>
      </c>
      <c r="B7" s="59" t="s">
        <v>240</v>
      </c>
      <c r="C7" s="59" t="s">
        <v>240</v>
      </c>
      <c r="D7" s="59" t="s">
        <v>240</v>
      </c>
      <c r="E7" s="98">
        <v>24000</v>
      </c>
      <c r="F7" s="98" t="s">
        <v>125</v>
      </c>
      <c r="G7" s="98" t="s">
        <v>125</v>
      </c>
      <c r="H7" s="98">
        <v>24000</v>
      </c>
      <c r="I7" s="59" t="s">
        <v>240</v>
      </c>
      <c r="J7" s="59" t="s">
        <v>240</v>
      </c>
      <c r="K7" s="59" t="s">
        <v>240</v>
      </c>
      <c r="L7" s="43"/>
    </row>
    <row r="8" spans="1:12" ht="21">
      <c r="A8" s="43" t="s">
        <v>212</v>
      </c>
      <c r="B8" s="98">
        <v>222</v>
      </c>
      <c r="C8" s="59" t="s">
        <v>240</v>
      </c>
      <c r="D8" s="98">
        <v>222</v>
      </c>
      <c r="E8" s="98">
        <v>8410</v>
      </c>
      <c r="F8" s="98">
        <v>7800</v>
      </c>
      <c r="G8" s="98" t="s">
        <v>125</v>
      </c>
      <c r="H8" s="98">
        <v>7800</v>
      </c>
      <c r="I8" s="98">
        <f>SUM(E8-H8)</f>
        <v>610</v>
      </c>
      <c r="J8" s="43">
        <v>610</v>
      </c>
      <c r="K8" s="43">
        <v>222</v>
      </c>
      <c r="L8" s="43"/>
    </row>
    <row r="9" spans="1:12" ht="21">
      <c r="A9" s="43" t="s">
        <v>234</v>
      </c>
      <c r="B9" s="59" t="s">
        <v>240</v>
      </c>
      <c r="C9" s="59" t="s">
        <v>240</v>
      </c>
      <c r="D9" s="59" t="s">
        <v>240</v>
      </c>
      <c r="E9" s="98">
        <v>49200</v>
      </c>
      <c r="F9" s="101">
        <v>37261.75</v>
      </c>
      <c r="G9" s="101">
        <f>SUM(E9-F9)</f>
        <v>11938.25</v>
      </c>
      <c r="H9" s="101">
        <v>37261.75</v>
      </c>
      <c r="I9" s="101">
        <f>SUM(E9-H9)</f>
        <v>11938.25</v>
      </c>
      <c r="J9" s="101">
        <v>11938.25</v>
      </c>
      <c r="K9" s="108" t="s">
        <v>240</v>
      </c>
      <c r="L9" s="43"/>
    </row>
    <row r="10" spans="1:12" ht="21">
      <c r="A10" s="43" t="s">
        <v>206</v>
      </c>
      <c r="B10" s="98">
        <v>18874</v>
      </c>
      <c r="C10" s="98">
        <v>17094</v>
      </c>
      <c r="D10" s="98">
        <f>SUM(B10-C10)</f>
        <v>1780</v>
      </c>
      <c r="E10" s="98">
        <v>80000</v>
      </c>
      <c r="F10" s="98">
        <v>55900</v>
      </c>
      <c r="G10" s="101">
        <f>SUM(E10-F10)</f>
        <v>24100</v>
      </c>
      <c r="H10" s="98">
        <v>48100</v>
      </c>
      <c r="I10" s="98">
        <f>SUM(F10-H10)</f>
        <v>7800</v>
      </c>
      <c r="J10" s="105">
        <f>SUM(G10+I10)</f>
        <v>31900</v>
      </c>
      <c r="K10" s="108" t="s">
        <v>240</v>
      </c>
      <c r="L10" s="43"/>
    </row>
    <row r="11" spans="1:12" ht="21">
      <c r="A11" s="43" t="s">
        <v>118</v>
      </c>
      <c r="B11" s="59" t="s">
        <v>240</v>
      </c>
      <c r="C11" s="59" t="s">
        <v>240</v>
      </c>
      <c r="D11" s="59" t="s">
        <v>240</v>
      </c>
      <c r="E11" s="98">
        <v>787000</v>
      </c>
      <c r="F11" s="98" t="s">
        <v>223</v>
      </c>
      <c r="G11" s="98" t="s">
        <v>224</v>
      </c>
      <c r="H11" s="98">
        <v>787000</v>
      </c>
      <c r="I11" s="98" t="s">
        <v>225</v>
      </c>
      <c r="J11" s="108" t="s">
        <v>240</v>
      </c>
      <c r="K11" s="108" t="s">
        <v>240</v>
      </c>
      <c r="L11" s="43"/>
    </row>
    <row r="12" spans="1:12" ht="21">
      <c r="A12" s="43" t="s">
        <v>207</v>
      </c>
      <c r="B12" s="106">
        <v>260457.49</v>
      </c>
      <c r="C12" s="101">
        <v>260457.49</v>
      </c>
      <c r="D12" s="59" t="s">
        <v>240</v>
      </c>
      <c r="E12" s="98">
        <v>571455</v>
      </c>
      <c r="F12" s="101">
        <v>439452.21</v>
      </c>
      <c r="G12" s="101">
        <f>SUM(E12-F12)</f>
        <v>132002.78999999998</v>
      </c>
      <c r="H12" s="101">
        <v>356771.83</v>
      </c>
      <c r="I12" s="101">
        <f>SUM(F12-H12)</f>
        <v>82680.38</v>
      </c>
      <c r="J12" s="106">
        <f>132002.79+63619</f>
        <v>195621.79</v>
      </c>
      <c r="K12" s="106">
        <v>19061.38</v>
      </c>
      <c r="L12" s="43"/>
    </row>
    <row r="13" spans="1:12" ht="21">
      <c r="A13" s="43" t="s">
        <v>214</v>
      </c>
      <c r="B13" s="98">
        <v>20700</v>
      </c>
      <c r="C13" s="98">
        <v>20700</v>
      </c>
      <c r="D13" s="59" t="s">
        <v>240</v>
      </c>
      <c r="E13" s="98">
        <v>172800</v>
      </c>
      <c r="F13" s="59" t="s">
        <v>240</v>
      </c>
      <c r="G13" s="59" t="s">
        <v>240</v>
      </c>
      <c r="H13" s="98">
        <v>172800</v>
      </c>
      <c r="I13" s="98" t="s">
        <v>224</v>
      </c>
      <c r="J13" s="108" t="s">
        <v>240</v>
      </c>
      <c r="K13" s="108" t="s">
        <v>240</v>
      </c>
      <c r="L13" s="43"/>
    </row>
    <row r="14" spans="1:12" ht="21">
      <c r="A14" s="43" t="s">
        <v>239</v>
      </c>
      <c r="B14" s="59" t="s">
        <v>240</v>
      </c>
      <c r="C14" s="59" t="s">
        <v>240</v>
      </c>
      <c r="D14" s="59" t="s">
        <v>240</v>
      </c>
      <c r="E14" s="98">
        <v>90000</v>
      </c>
      <c r="F14" s="59" t="s">
        <v>240</v>
      </c>
      <c r="G14" s="59" t="s">
        <v>240</v>
      </c>
      <c r="H14" s="98">
        <v>67500</v>
      </c>
      <c r="I14" s="98">
        <v>22500</v>
      </c>
      <c r="J14" s="106">
        <v>22500</v>
      </c>
      <c r="K14" s="108" t="s">
        <v>240</v>
      </c>
      <c r="L14" s="43"/>
    </row>
    <row r="15" spans="1:12" ht="21">
      <c r="A15" s="43" t="s">
        <v>208</v>
      </c>
      <c r="B15" s="98">
        <v>21120</v>
      </c>
      <c r="C15" s="98">
        <v>21120</v>
      </c>
      <c r="D15" s="59" t="s">
        <v>240</v>
      </c>
      <c r="E15" s="59" t="s">
        <v>240</v>
      </c>
      <c r="F15" s="59" t="s">
        <v>240</v>
      </c>
      <c r="G15" s="59" t="s">
        <v>240</v>
      </c>
      <c r="H15" s="59" t="s">
        <v>240</v>
      </c>
      <c r="I15" s="59" t="s">
        <v>240</v>
      </c>
      <c r="J15" s="108" t="s">
        <v>240</v>
      </c>
      <c r="K15" s="108" t="s">
        <v>240</v>
      </c>
      <c r="L15" s="43"/>
    </row>
    <row r="16" spans="1:12" ht="21">
      <c r="A16" s="43" t="s">
        <v>218</v>
      </c>
      <c r="B16" s="98">
        <v>300000</v>
      </c>
      <c r="C16" s="98">
        <f>SUM(C17:C19)</f>
        <v>299000</v>
      </c>
      <c r="D16" s="98">
        <v>1000</v>
      </c>
      <c r="E16" s="59" t="s">
        <v>240</v>
      </c>
      <c r="F16" s="59" t="s">
        <v>240</v>
      </c>
      <c r="G16" s="59" t="s">
        <v>240</v>
      </c>
      <c r="H16" s="59" t="s">
        <v>240</v>
      </c>
      <c r="I16" s="59" t="s">
        <v>240</v>
      </c>
      <c r="J16" s="108" t="s">
        <v>240</v>
      </c>
      <c r="K16" s="98">
        <v>1000</v>
      </c>
      <c r="L16" s="43"/>
    </row>
    <row r="17" spans="1:12" ht="21">
      <c r="A17" s="43" t="s">
        <v>235</v>
      </c>
      <c r="B17" s="59" t="s">
        <v>240</v>
      </c>
      <c r="C17" s="98">
        <v>150000</v>
      </c>
      <c r="D17" s="59" t="s">
        <v>240</v>
      </c>
      <c r="E17" s="59" t="s">
        <v>240</v>
      </c>
      <c r="F17" s="59" t="s">
        <v>240</v>
      </c>
      <c r="G17" s="59" t="s">
        <v>240</v>
      </c>
      <c r="H17" s="59" t="s">
        <v>240</v>
      </c>
      <c r="I17" s="59" t="s">
        <v>240</v>
      </c>
      <c r="J17" s="108" t="s">
        <v>240</v>
      </c>
      <c r="K17" s="108" t="s">
        <v>240</v>
      </c>
      <c r="L17" s="43"/>
    </row>
    <row r="18" spans="1:12" ht="21">
      <c r="A18" s="43" t="s">
        <v>219</v>
      </c>
      <c r="B18" s="59" t="s">
        <v>240</v>
      </c>
      <c r="C18" s="98">
        <v>99000</v>
      </c>
      <c r="D18" s="59" t="s">
        <v>240</v>
      </c>
      <c r="E18" s="59" t="s">
        <v>240</v>
      </c>
      <c r="F18" s="59" t="s">
        <v>240</v>
      </c>
      <c r="G18" s="59" t="s">
        <v>240</v>
      </c>
      <c r="H18" s="59" t="s">
        <v>240</v>
      </c>
      <c r="I18" s="59" t="s">
        <v>240</v>
      </c>
      <c r="J18" s="108" t="s">
        <v>240</v>
      </c>
      <c r="K18" s="108" t="s">
        <v>240</v>
      </c>
      <c r="L18" s="43"/>
    </row>
    <row r="19" spans="1:12" ht="21">
      <c r="A19" s="43" t="s">
        <v>220</v>
      </c>
      <c r="B19" s="59" t="s">
        <v>240</v>
      </c>
      <c r="C19" s="98">
        <v>50000</v>
      </c>
      <c r="D19" s="59" t="s">
        <v>240</v>
      </c>
      <c r="E19" s="59" t="s">
        <v>240</v>
      </c>
      <c r="F19" s="59" t="s">
        <v>240</v>
      </c>
      <c r="G19" s="59" t="s">
        <v>240</v>
      </c>
      <c r="H19" s="59" t="s">
        <v>240</v>
      </c>
      <c r="I19" s="59" t="s">
        <v>240</v>
      </c>
      <c r="J19" s="108" t="s">
        <v>240</v>
      </c>
      <c r="K19" s="108" t="s">
        <v>240</v>
      </c>
      <c r="L19" s="43"/>
    </row>
    <row r="20" spans="1:12" ht="21">
      <c r="A20" s="43" t="s">
        <v>209</v>
      </c>
      <c r="B20" s="98">
        <v>3000000</v>
      </c>
      <c r="C20" s="98">
        <v>2611608</v>
      </c>
      <c r="D20" s="98">
        <f>SUM(B20-C20)</f>
        <v>388392</v>
      </c>
      <c r="E20" s="59" t="s">
        <v>240</v>
      </c>
      <c r="F20" s="59" t="s">
        <v>240</v>
      </c>
      <c r="G20" s="59" t="s">
        <v>240</v>
      </c>
      <c r="H20" s="59" t="s">
        <v>240</v>
      </c>
      <c r="I20" s="59" t="s">
        <v>240</v>
      </c>
      <c r="J20" s="108" t="s">
        <v>240</v>
      </c>
      <c r="K20" s="98">
        <v>388392</v>
      </c>
      <c r="L20" s="43"/>
    </row>
    <row r="21" spans="1:12" ht="21">
      <c r="A21" s="43" t="s">
        <v>210</v>
      </c>
      <c r="B21" s="98">
        <v>300000</v>
      </c>
      <c r="C21" s="98">
        <v>299450</v>
      </c>
      <c r="D21" s="98">
        <f>SUM(B21-C21)</f>
        <v>550</v>
      </c>
      <c r="E21" s="59" t="s">
        <v>240</v>
      </c>
      <c r="F21" s="59" t="s">
        <v>240</v>
      </c>
      <c r="G21" s="59" t="s">
        <v>240</v>
      </c>
      <c r="H21" s="59" t="s">
        <v>240</v>
      </c>
      <c r="I21" s="59" t="s">
        <v>240</v>
      </c>
      <c r="J21" s="108" t="s">
        <v>240</v>
      </c>
      <c r="K21" s="43">
        <v>550</v>
      </c>
      <c r="L21" s="43"/>
    </row>
    <row r="22" spans="1:12" ht="21">
      <c r="A22" s="43" t="s">
        <v>211</v>
      </c>
      <c r="B22" s="98">
        <v>311000</v>
      </c>
      <c r="C22" s="98">
        <v>311000</v>
      </c>
      <c r="D22" s="59" t="s">
        <v>240</v>
      </c>
      <c r="E22" s="59" t="s">
        <v>240</v>
      </c>
      <c r="F22" s="59" t="s">
        <v>240</v>
      </c>
      <c r="G22" s="59" t="s">
        <v>240</v>
      </c>
      <c r="H22" s="59" t="s">
        <v>240</v>
      </c>
      <c r="I22" s="59" t="s">
        <v>240</v>
      </c>
      <c r="J22" s="108" t="s">
        <v>240</v>
      </c>
      <c r="K22" s="108" t="s">
        <v>240</v>
      </c>
      <c r="L22" s="43"/>
    </row>
    <row r="23" spans="1:12" ht="21">
      <c r="A23" s="43" t="s">
        <v>213</v>
      </c>
      <c r="B23" s="98">
        <v>6000</v>
      </c>
      <c r="C23" s="98">
        <v>6000</v>
      </c>
      <c r="D23" s="59" t="s">
        <v>240</v>
      </c>
      <c r="E23" s="59" t="s">
        <v>240</v>
      </c>
      <c r="F23" s="59" t="s">
        <v>240</v>
      </c>
      <c r="G23" s="59" t="s">
        <v>240</v>
      </c>
      <c r="H23" s="59" t="s">
        <v>240</v>
      </c>
      <c r="I23" s="59" t="s">
        <v>240</v>
      </c>
      <c r="J23" s="108" t="s">
        <v>240</v>
      </c>
      <c r="K23" s="108" t="s">
        <v>240</v>
      </c>
      <c r="L23" s="102"/>
    </row>
    <row r="24" spans="1:12" s="30" customFormat="1" ht="21" customHeight="1" thickBot="1">
      <c r="A24" s="42" t="s">
        <v>62</v>
      </c>
      <c r="B24" s="48">
        <f>SUM(B5:B23)</f>
        <v>4238373.49</v>
      </c>
      <c r="C24" s="48">
        <f>SUM(C5:C23)</f>
        <v>4145429.49</v>
      </c>
      <c r="D24" s="48">
        <f>SUM(D5:D23)</f>
        <v>391944</v>
      </c>
      <c r="E24" s="48">
        <f aca="true" t="shared" si="0" ref="E24:K24">SUM(E5:E23)</f>
        <v>1899793</v>
      </c>
      <c r="F24" s="107">
        <f t="shared" si="0"/>
        <v>540413.96</v>
      </c>
      <c r="G24" s="107">
        <f t="shared" si="0"/>
        <v>168041.03999999998</v>
      </c>
      <c r="H24" s="107">
        <f t="shared" si="0"/>
        <v>1618161.58</v>
      </c>
      <c r="I24" s="48">
        <f t="shared" si="0"/>
        <v>125528.63</v>
      </c>
      <c r="J24" s="107">
        <f t="shared" si="0"/>
        <v>262570.04000000004</v>
      </c>
      <c r="K24" s="107">
        <f t="shared" si="0"/>
        <v>409225.38</v>
      </c>
      <c r="L24" s="48">
        <f>SUM(L5:L23)</f>
        <v>0</v>
      </c>
    </row>
    <row r="25" spans="2:10" ht="21.75" thickTop="1">
      <c r="B25" s="64"/>
      <c r="C25" s="64"/>
      <c r="D25" s="113" t="s">
        <v>242</v>
      </c>
      <c r="E25" s="64"/>
      <c r="F25" s="64"/>
      <c r="G25" s="113" t="s">
        <v>242</v>
      </c>
      <c r="H25" s="64"/>
      <c r="I25" s="64"/>
      <c r="J25" s="113" t="s">
        <v>243</v>
      </c>
    </row>
    <row r="26" spans="1:9" ht="21">
      <c r="A26" s="20" t="s">
        <v>226</v>
      </c>
      <c r="B26" s="64" t="s">
        <v>22</v>
      </c>
      <c r="C26" s="64" t="s">
        <v>226</v>
      </c>
      <c r="D26" s="64"/>
      <c r="E26" s="64"/>
      <c r="F26" s="64" t="s">
        <v>226</v>
      </c>
      <c r="G26" s="64"/>
      <c r="H26" s="64"/>
      <c r="I26" s="64" t="s">
        <v>231</v>
      </c>
    </row>
    <row r="27" spans="1:9" ht="21">
      <c r="A27" s="20" t="s">
        <v>241</v>
      </c>
      <c r="B27" s="64"/>
      <c r="C27" s="64" t="s">
        <v>227</v>
      </c>
      <c r="D27" s="64"/>
      <c r="E27" s="64"/>
      <c r="F27" s="64" t="s">
        <v>229</v>
      </c>
      <c r="G27" s="64"/>
      <c r="H27" s="64"/>
      <c r="I27" s="64" t="s">
        <v>229</v>
      </c>
    </row>
    <row r="28" spans="1:9" ht="21">
      <c r="A28" s="20" t="s">
        <v>244</v>
      </c>
      <c r="B28" s="64"/>
      <c r="C28" s="64" t="s">
        <v>228</v>
      </c>
      <c r="D28" s="64"/>
      <c r="E28" s="64"/>
      <c r="F28" s="64" t="s">
        <v>230</v>
      </c>
      <c r="G28" s="64"/>
      <c r="H28" s="64"/>
      <c r="I28" s="64" t="s">
        <v>232</v>
      </c>
    </row>
    <row r="29" ht="21">
      <c r="I29" s="20" t="s">
        <v>233</v>
      </c>
    </row>
  </sheetData>
  <sheetProtection/>
  <mergeCells count="8">
    <mergeCell ref="L3:L4"/>
    <mergeCell ref="A1:L1"/>
    <mergeCell ref="A2:L2"/>
    <mergeCell ref="B3:D3"/>
    <mergeCell ref="E3:H3"/>
    <mergeCell ref="A3:A4"/>
    <mergeCell ref="I3:I4"/>
    <mergeCell ref="J3:K3"/>
  </mergeCells>
  <printOptions/>
  <pageMargins left="0.56" right="0" top="0" bottom="0" header="0.2362204724409449" footer="0.1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B117" sqref="B117:B141"/>
    </sheetView>
  </sheetViews>
  <sheetFormatPr defaultColWidth="9.140625" defaultRowHeight="21.75"/>
  <cols>
    <col min="1" max="1" width="26.7109375" style="20" customWidth="1"/>
    <col min="2" max="2" width="11.8515625" style="20" customWidth="1"/>
    <col min="3" max="5" width="9.28125" style="20" customWidth="1"/>
    <col min="6" max="6" width="10.00390625" style="20" customWidth="1"/>
    <col min="7" max="8" width="9.140625" style="20" customWidth="1"/>
    <col min="9" max="9" width="10.421875" style="20" customWidth="1"/>
    <col min="10" max="16384" width="9.140625" style="20" customWidth="1"/>
  </cols>
  <sheetData>
    <row r="1" spans="1:9" ht="21">
      <c r="A1" s="206" t="s">
        <v>34</v>
      </c>
      <c r="B1" s="206"/>
      <c r="C1" s="206"/>
      <c r="D1" s="206"/>
      <c r="E1" s="206"/>
      <c r="F1" s="206"/>
      <c r="G1" s="206"/>
      <c r="H1" s="206"/>
      <c r="I1" s="206"/>
    </row>
    <row r="2" spans="1:9" ht="21">
      <c r="A2" s="207" t="s">
        <v>221</v>
      </c>
      <c r="B2" s="207"/>
      <c r="C2" s="207"/>
      <c r="D2" s="207"/>
      <c r="E2" s="207"/>
      <c r="F2" s="207"/>
      <c r="G2" s="207"/>
      <c r="H2" s="207"/>
      <c r="I2" s="207"/>
    </row>
    <row r="3" spans="1:9" s="30" customFormat="1" ht="25.5" customHeight="1">
      <c r="A3" s="52" t="s">
        <v>3</v>
      </c>
      <c r="B3" s="52" t="s">
        <v>36</v>
      </c>
      <c r="C3" s="52" t="s">
        <v>37</v>
      </c>
      <c r="D3" s="52" t="s">
        <v>38</v>
      </c>
      <c r="E3" s="52" t="s">
        <v>39</v>
      </c>
      <c r="F3" s="52" t="s">
        <v>40</v>
      </c>
      <c r="G3" s="52" t="s">
        <v>41</v>
      </c>
      <c r="H3" s="52" t="s">
        <v>42</v>
      </c>
      <c r="I3" s="52" t="s">
        <v>5</v>
      </c>
    </row>
    <row r="4" spans="1:9" s="30" customFormat="1" ht="21">
      <c r="A4" s="53" t="s">
        <v>9</v>
      </c>
      <c r="B4" s="49"/>
      <c r="C4" s="49"/>
      <c r="D4" s="49"/>
      <c r="E4" s="49"/>
      <c r="F4" s="49"/>
      <c r="G4" s="49"/>
      <c r="H4" s="49"/>
      <c r="I4" s="49"/>
    </row>
    <row r="5" spans="1:9" ht="21">
      <c r="A5" s="38" t="s">
        <v>78</v>
      </c>
      <c r="B5" s="45"/>
      <c r="C5" s="45"/>
      <c r="D5" s="45"/>
      <c r="E5" s="45"/>
      <c r="F5" s="45"/>
      <c r="G5" s="45"/>
      <c r="H5" s="45"/>
      <c r="I5" s="45"/>
    </row>
    <row r="6" spans="1:9" ht="21">
      <c r="A6" s="38" t="s">
        <v>79</v>
      </c>
      <c r="B6" s="45"/>
      <c r="C6" s="45"/>
      <c r="D6" s="45"/>
      <c r="E6" s="45"/>
      <c r="F6" s="45"/>
      <c r="G6" s="45"/>
      <c r="H6" s="45"/>
      <c r="I6" s="45"/>
    </row>
    <row r="7" spans="1:9" ht="21">
      <c r="A7" s="38" t="s">
        <v>80</v>
      </c>
      <c r="B7" s="45"/>
      <c r="C7" s="45"/>
      <c r="D7" s="45"/>
      <c r="E7" s="45"/>
      <c r="F7" s="45"/>
      <c r="G7" s="45"/>
      <c r="H7" s="45"/>
      <c r="I7" s="45"/>
    </row>
    <row r="8" spans="1:9" ht="21">
      <c r="A8" s="38" t="s">
        <v>81</v>
      </c>
      <c r="B8" s="45"/>
      <c r="C8" s="45"/>
      <c r="D8" s="45"/>
      <c r="E8" s="45"/>
      <c r="F8" s="45"/>
      <c r="G8" s="45"/>
      <c r="H8" s="45"/>
      <c r="I8" s="45"/>
    </row>
    <row r="9" spans="1:9" ht="21">
      <c r="A9" s="38" t="s">
        <v>82</v>
      </c>
      <c r="B9" s="45"/>
      <c r="C9" s="45"/>
      <c r="D9" s="45"/>
      <c r="E9" s="45"/>
      <c r="F9" s="45"/>
      <c r="G9" s="45"/>
      <c r="H9" s="45"/>
      <c r="I9" s="45"/>
    </row>
    <row r="10" spans="1:9" ht="21">
      <c r="A10" s="38" t="s">
        <v>83</v>
      </c>
      <c r="B10" s="45"/>
      <c r="C10" s="45"/>
      <c r="D10" s="45"/>
      <c r="E10" s="45"/>
      <c r="F10" s="45"/>
      <c r="G10" s="45"/>
      <c r="H10" s="45"/>
      <c r="I10" s="45"/>
    </row>
    <row r="11" spans="1:9" s="30" customFormat="1" ht="21">
      <c r="A11" s="37" t="s">
        <v>43</v>
      </c>
      <c r="B11" s="44"/>
      <c r="C11" s="44"/>
      <c r="D11" s="44"/>
      <c r="E11" s="44"/>
      <c r="F11" s="44"/>
      <c r="G11" s="44"/>
      <c r="H11" s="44"/>
      <c r="I11" s="44"/>
    </row>
    <row r="12" spans="1:9" ht="21">
      <c r="A12" s="38" t="s">
        <v>84</v>
      </c>
      <c r="B12" s="45"/>
      <c r="C12" s="45"/>
      <c r="D12" s="45"/>
      <c r="E12" s="45"/>
      <c r="F12" s="45"/>
      <c r="G12" s="45"/>
      <c r="H12" s="45"/>
      <c r="I12" s="45"/>
    </row>
    <row r="13" spans="1:9" ht="21">
      <c r="A13" s="38" t="s">
        <v>44</v>
      </c>
      <c r="B13" s="45"/>
      <c r="C13" s="45"/>
      <c r="D13" s="45"/>
      <c r="E13" s="45"/>
      <c r="F13" s="45"/>
      <c r="G13" s="45"/>
      <c r="H13" s="45"/>
      <c r="I13" s="45"/>
    </row>
    <row r="14" spans="1:9" ht="21">
      <c r="A14" s="38" t="s">
        <v>45</v>
      </c>
      <c r="B14" s="45"/>
      <c r="C14" s="45"/>
      <c r="D14" s="45"/>
      <c r="E14" s="45"/>
      <c r="F14" s="45"/>
      <c r="G14" s="45"/>
      <c r="H14" s="45"/>
      <c r="I14" s="45"/>
    </row>
    <row r="15" spans="1:9" ht="21">
      <c r="A15" s="38" t="s">
        <v>85</v>
      </c>
      <c r="B15" s="45"/>
      <c r="C15" s="45"/>
      <c r="D15" s="45"/>
      <c r="E15" s="45"/>
      <c r="F15" s="45"/>
      <c r="G15" s="45"/>
      <c r="H15" s="45"/>
      <c r="I15" s="45"/>
    </row>
    <row r="16" spans="1:9" ht="21">
      <c r="A16" s="38" t="s">
        <v>86</v>
      </c>
      <c r="B16" s="45"/>
      <c r="C16" s="45"/>
      <c r="D16" s="45"/>
      <c r="E16" s="45"/>
      <c r="F16" s="45"/>
      <c r="G16" s="45"/>
      <c r="H16" s="45"/>
      <c r="I16" s="45"/>
    </row>
    <row r="17" spans="1:9" s="30" customFormat="1" ht="21">
      <c r="A17" s="37" t="s">
        <v>11</v>
      </c>
      <c r="B17" s="44"/>
      <c r="C17" s="44"/>
      <c r="D17" s="44"/>
      <c r="E17" s="44"/>
      <c r="F17" s="44"/>
      <c r="G17" s="44"/>
      <c r="H17" s="44"/>
      <c r="I17" s="44"/>
    </row>
    <row r="18" spans="1:9" ht="21">
      <c r="A18" s="38" t="s">
        <v>46</v>
      </c>
      <c r="B18" s="45"/>
      <c r="C18" s="45"/>
      <c r="D18" s="45"/>
      <c r="E18" s="45"/>
      <c r="F18" s="45"/>
      <c r="G18" s="45"/>
      <c r="H18" s="45"/>
      <c r="I18" s="45"/>
    </row>
    <row r="19" spans="1:9" ht="21">
      <c r="A19" s="38" t="s">
        <v>47</v>
      </c>
      <c r="B19" s="45"/>
      <c r="C19" s="45"/>
      <c r="D19" s="45"/>
      <c r="E19" s="45"/>
      <c r="F19" s="45"/>
      <c r="G19" s="45"/>
      <c r="H19" s="45"/>
      <c r="I19" s="45"/>
    </row>
    <row r="20" spans="1:9" s="30" customFormat="1" ht="21">
      <c r="A20" s="37" t="s">
        <v>12</v>
      </c>
      <c r="B20" s="44"/>
      <c r="C20" s="44"/>
      <c r="D20" s="44"/>
      <c r="E20" s="44"/>
      <c r="F20" s="44"/>
      <c r="G20" s="44"/>
      <c r="H20" s="44"/>
      <c r="I20" s="44"/>
    </row>
    <row r="21" spans="1:9" ht="21">
      <c r="A21" s="38" t="s">
        <v>48</v>
      </c>
      <c r="B21" s="45"/>
      <c r="C21" s="45"/>
      <c r="D21" s="45"/>
      <c r="E21" s="45"/>
      <c r="F21" s="45"/>
      <c r="G21" s="45"/>
      <c r="H21" s="45"/>
      <c r="I21" s="45"/>
    </row>
    <row r="22" spans="1:9" ht="21">
      <c r="A22" s="38" t="s">
        <v>47</v>
      </c>
      <c r="B22" s="45"/>
      <c r="C22" s="45"/>
      <c r="D22" s="45"/>
      <c r="E22" s="45"/>
      <c r="F22" s="45"/>
      <c r="G22" s="45"/>
      <c r="H22" s="45"/>
      <c r="I22" s="45"/>
    </row>
    <row r="23" spans="1:9" s="30" customFormat="1" ht="21">
      <c r="A23" s="37" t="s">
        <v>13</v>
      </c>
      <c r="B23" s="44"/>
      <c r="C23" s="44"/>
      <c r="D23" s="44"/>
      <c r="E23" s="44"/>
      <c r="F23" s="44"/>
      <c r="G23" s="44"/>
      <c r="H23" s="44"/>
      <c r="I23" s="44"/>
    </row>
    <row r="24" spans="1:9" ht="21">
      <c r="A24" s="38" t="s">
        <v>87</v>
      </c>
      <c r="B24" s="45"/>
      <c r="C24" s="45"/>
      <c r="D24" s="45"/>
      <c r="E24" s="45"/>
      <c r="F24" s="45"/>
      <c r="G24" s="45"/>
      <c r="H24" s="45"/>
      <c r="I24" s="45"/>
    </row>
    <row r="25" spans="1:9" ht="21">
      <c r="A25" s="38" t="s">
        <v>161</v>
      </c>
      <c r="B25" s="45"/>
      <c r="C25" s="45"/>
      <c r="D25" s="45"/>
      <c r="E25" s="45"/>
      <c r="F25" s="45"/>
      <c r="G25" s="45"/>
      <c r="H25" s="45"/>
      <c r="I25" s="45"/>
    </row>
    <row r="26" spans="1:9" ht="21">
      <c r="A26" s="38" t="s">
        <v>88</v>
      </c>
      <c r="B26" s="45"/>
      <c r="C26" s="45"/>
      <c r="D26" s="45"/>
      <c r="E26" s="45"/>
      <c r="F26" s="45"/>
      <c r="G26" s="45"/>
      <c r="H26" s="45"/>
      <c r="I26" s="45"/>
    </row>
    <row r="27" spans="1:9" ht="21">
      <c r="A27" s="38" t="s">
        <v>89</v>
      </c>
      <c r="B27" s="45"/>
      <c r="C27" s="45"/>
      <c r="D27" s="45"/>
      <c r="E27" s="45"/>
      <c r="F27" s="45"/>
      <c r="G27" s="45"/>
      <c r="H27" s="45"/>
      <c r="I27" s="45"/>
    </row>
    <row r="28" spans="1:9" ht="21">
      <c r="A28" s="38" t="s">
        <v>50</v>
      </c>
      <c r="B28" s="45"/>
      <c r="C28" s="45"/>
      <c r="D28" s="45"/>
      <c r="E28" s="45"/>
      <c r="F28" s="45"/>
      <c r="G28" s="45"/>
      <c r="H28" s="45"/>
      <c r="I28" s="45"/>
    </row>
    <row r="29" spans="1:9" ht="21">
      <c r="A29" s="38" t="s">
        <v>51</v>
      </c>
      <c r="B29" s="45"/>
      <c r="C29" s="45"/>
      <c r="D29" s="45"/>
      <c r="E29" s="45"/>
      <c r="F29" s="45"/>
      <c r="G29" s="45"/>
      <c r="H29" s="45"/>
      <c r="I29" s="45"/>
    </row>
    <row r="30" spans="1:9" ht="21">
      <c r="A30" s="38" t="s">
        <v>90</v>
      </c>
      <c r="B30" s="45"/>
      <c r="C30" s="45"/>
      <c r="D30" s="45"/>
      <c r="E30" s="45"/>
      <c r="F30" s="45"/>
      <c r="G30" s="45"/>
      <c r="H30" s="45"/>
      <c r="I30" s="45"/>
    </row>
    <row r="31" spans="1:9" ht="21">
      <c r="A31" s="38" t="s">
        <v>52</v>
      </c>
      <c r="B31" s="45"/>
      <c r="C31" s="45"/>
      <c r="D31" s="45"/>
      <c r="E31" s="45"/>
      <c r="F31" s="45"/>
      <c r="G31" s="45"/>
      <c r="H31" s="45"/>
      <c r="I31" s="45"/>
    </row>
    <row r="32" spans="1:9" s="30" customFormat="1" ht="21">
      <c r="A32" s="37" t="s">
        <v>14</v>
      </c>
      <c r="B32" s="44"/>
      <c r="C32" s="44"/>
      <c r="D32" s="44"/>
      <c r="E32" s="44"/>
      <c r="F32" s="44"/>
      <c r="G32" s="44"/>
      <c r="H32" s="44"/>
      <c r="I32" s="44"/>
    </row>
    <row r="33" spans="1:9" ht="21">
      <c r="A33" s="38" t="s">
        <v>53</v>
      </c>
      <c r="B33" s="45"/>
      <c r="C33" s="45"/>
      <c r="D33" s="45"/>
      <c r="E33" s="45"/>
      <c r="F33" s="45"/>
      <c r="G33" s="45"/>
      <c r="H33" s="45"/>
      <c r="I33" s="45"/>
    </row>
    <row r="34" spans="1:9" ht="21">
      <c r="A34" s="38" t="s">
        <v>54</v>
      </c>
      <c r="B34" s="45"/>
      <c r="C34" s="45"/>
      <c r="D34" s="45"/>
      <c r="E34" s="45"/>
      <c r="F34" s="45"/>
      <c r="G34" s="45"/>
      <c r="H34" s="45"/>
      <c r="I34" s="45"/>
    </row>
    <row r="35" spans="1:9" ht="21">
      <c r="A35" s="38" t="s">
        <v>55</v>
      </c>
      <c r="B35" s="45"/>
      <c r="C35" s="45"/>
      <c r="D35" s="45"/>
      <c r="E35" s="45"/>
      <c r="F35" s="45"/>
      <c r="G35" s="45"/>
      <c r="H35" s="45"/>
      <c r="I35" s="45"/>
    </row>
    <row r="36" spans="1:9" ht="21">
      <c r="A36" s="38" t="s">
        <v>56</v>
      </c>
      <c r="B36" s="45"/>
      <c r="C36" s="45"/>
      <c r="D36" s="45"/>
      <c r="E36" s="45"/>
      <c r="F36" s="45"/>
      <c r="G36" s="45"/>
      <c r="H36" s="45"/>
      <c r="I36" s="45"/>
    </row>
    <row r="37" spans="1:9" s="56" customFormat="1" ht="21">
      <c r="A37" s="54"/>
      <c r="B37" s="55"/>
      <c r="C37" s="55"/>
      <c r="D37" s="55"/>
      <c r="E37" s="55"/>
      <c r="F37" s="55"/>
      <c r="G37" s="55"/>
      <c r="H37" s="55"/>
      <c r="I37" s="55"/>
    </row>
    <row r="38" spans="2:9" s="56" customFormat="1" ht="21">
      <c r="B38" s="57"/>
      <c r="C38" s="57"/>
      <c r="D38" s="57"/>
      <c r="E38" s="57"/>
      <c r="F38" s="57"/>
      <c r="G38" s="57"/>
      <c r="H38" s="57"/>
      <c r="I38" s="57"/>
    </row>
    <row r="39" spans="1:9" s="30" customFormat="1" ht="25.5" customHeight="1">
      <c r="A39" s="52" t="s">
        <v>3</v>
      </c>
      <c r="B39" s="52" t="s">
        <v>36</v>
      </c>
      <c r="C39" s="52" t="s">
        <v>37</v>
      </c>
      <c r="D39" s="52" t="s">
        <v>38</v>
      </c>
      <c r="E39" s="52" t="s">
        <v>39</v>
      </c>
      <c r="F39" s="52" t="s">
        <v>40</v>
      </c>
      <c r="G39" s="52" t="s">
        <v>41</v>
      </c>
      <c r="H39" s="52" t="s">
        <v>42</v>
      </c>
      <c r="I39" s="52" t="s">
        <v>5</v>
      </c>
    </row>
    <row r="40" spans="1:9" ht="25.5" customHeight="1">
      <c r="A40" s="58" t="s">
        <v>162</v>
      </c>
      <c r="B40" s="59"/>
      <c r="C40" s="45"/>
      <c r="D40" s="45"/>
      <c r="E40" s="45"/>
      <c r="F40" s="45"/>
      <c r="G40" s="45"/>
      <c r="H40" s="45"/>
      <c r="I40" s="45"/>
    </row>
    <row r="41" spans="1:9" ht="21">
      <c r="A41" s="38" t="s">
        <v>91</v>
      </c>
      <c r="B41" s="45"/>
      <c r="C41" s="45"/>
      <c r="D41" s="45"/>
      <c r="E41" s="45"/>
      <c r="F41" s="45"/>
      <c r="G41" s="45"/>
      <c r="H41" s="45"/>
      <c r="I41" s="45"/>
    </row>
    <row r="42" spans="1:9" ht="21">
      <c r="A42" s="38" t="s">
        <v>92</v>
      </c>
      <c r="B42" s="45"/>
      <c r="C42" s="45"/>
      <c r="D42" s="45"/>
      <c r="E42" s="45"/>
      <c r="F42" s="45"/>
      <c r="G42" s="45"/>
      <c r="H42" s="45"/>
      <c r="I42" s="45"/>
    </row>
    <row r="43" spans="1:9" ht="21">
      <c r="A43" s="38" t="s">
        <v>93</v>
      </c>
      <c r="B43" s="45"/>
      <c r="C43" s="45"/>
      <c r="D43" s="45"/>
      <c r="E43" s="45"/>
      <c r="F43" s="45"/>
      <c r="G43" s="45"/>
      <c r="H43" s="45"/>
      <c r="I43" s="45"/>
    </row>
    <row r="44" spans="1:9" ht="21">
      <c r="A44" s="38" t="s">
        <v>94</v>
      </c>
      <c r="B44" s="45"/>
      <c r="C44" s="45"/>
      <c r="D44" s="45"/>
      <c r="E44" s="45"/>
      <c r="F44" s="45"/>
      <c r="G44" s="45"/>
      <c r="H44" s="45"/>
      <c r="I44" s="45"/>
    </row>
    <row r="45" spans="1:9" ht="21">
      <c r="A45" s="38" t="s">
        <v>95</v>
      </c>
      <c r="B45" s="45"/>
      <c r="C45" s="45"/>
      <c r="D45" s="45"/>
      <c r="E45" s="45"/>
      <c r="F45" s="45"/>
      <c r="G45" s="45"/>
      <c r="H45" s="45"/>
      <c r="I45" s="45"/>
    </row>
    <row r="46" spans="1:9" ht="21">
      <c r="A46" s="38" t="s">
        <v>96</v>
      </c>
      <c r="B46" s="45"/>
      <c r="C46" s="45"/>
      <c r="D46" s="45"/>
      <c r="E46" s="45"/>
      <c r="F46" s="45"/>
      <c r="G46" s="45"/>
      <c r="H46" s="45"/>
      <c r="I46" s="45"/>
    </row>
    <row r="47" spans="1:9" ht="21">
      <c r="A47" s="38" t="s">
        <v>97</v>
      </c>
      <c r="B47" s="45"/>
      <c r="C47" s="45"/>
      <c r="D47" s="45"/>
      <c r="E47" s="45"/>
      <c r="F47" s="45"/>
      <c r="G47" s="45"/>
      <c r="H47" s="45"/>
      <c r="I47" s="45"/>
    </row>
    <row r="48" spans="1:9" ht="21">
      <c r="A48" s="38" t="s">
        <v>98</v>
      </c>
      <c r="B48" s="45"/>
      <c r="C48" s="45"/>
      <c r="D48" s="45"/>
      <c r="E48" s="45"/>
      <c r="F48" s="45"/>
      <c r="G48" s="45"/>
      <c r="H48" s="45"/>
      <c r="I48" s="45"/>
    </row>
    <row r="49" spans="1:9" ht="21">
      <c r="A49" s="38" t="s">
        <v>99</v>
      </c>
      <c r="B49" s="45"/>
      <c r="C49" s="45"/>
      <c r="D49" s="45"/>
      <c r="E49" s="45"/>
      <c r="F49" s="45"/>
      <c r="G49" s="45"/>
      <c r="H49" s="45"/>
      <c r="I49" s="45"/>
    </row>
    <row r="50" spans="1:9" ht="21">
      <c r="A50" s="38" t="s">
        <v>100</v>
      </c>
      <c r="B50" s="45"/>
      <c r="C50" s="45"/>
      <c r="D50" s="45"/>
      <c r="E50" s="45"/>
      <c r="F50" s="45"/>
      <c r="G50" s="45"/>
      <c r="H50" s="45"/>
      <c r="I50" s="45"/>
    </row>
    <row r="51" spans="1:9" ht="21">
      <c r="A51" s="38" t="s">
        <v>101</v>
      </c>
      <c r="B51" s="45"/>
      <c r="C51" s="45"/>
      <c r="D51" s="45"/>
      <c r="E51" s="45"/>
      <c r="F51" s="45"/>
      <c r="G51" s="45"/>
      <c r="H51" s="45"/>
      <c r="I51" s="45"/>
    </row>
    <row r="52" spans="1:9" s="30" customFormat="1" ht="21">
      <c r="A52" s="37" t="s">
        <v>57</v>
      </c>
      <c r="B52" s="44"/>
      <c r="C52" s="44"/>
      <c r="D52" s="44"/>
      <c r="E52" s="44"/>
      <c r="F52" s="44"/>
      <c r="G52" s="44"/>
      <c r="H52" s="44"/>
      <c r="I52" s="44"/>
    </row>
    <row r="53" spans="1:9" ht="21">
      <c r="A53" s="38" t="s">
        <v>102</v>
      </c>
      <c r="B53" s="45"/>
      <c r="C53" s="45"/>
      <c r="D53" s="45"/>
      <c r="E53" s="45"/>
      <c r="F53" s="45"/>
      <c r="G53" s="45"/>
      <c r="H53" s="45"/>
      <c r="I53" s="45"/>
    </row>
    <row r="54" spans="1:9" ht="21">
      <c r="A54" s="38" t="s">
        <v>103</v>
      </c>
      <c r="B54" s="45"/>
      <c r="C54" s="45"/>
      <c r="D54" s="45"/>
      <c r="E54" s="45"/>
      <c r="F54" s="45"/>
      <c r="G54" s="45"/>
      <c r="H54" s="45"/>
      <c r="I54" s="45"/>
    </row>
    <row r="55" spans="1:9" ht="21">
      <c r="A55" s="38" t="s">
        <v>104</v>
      </c>
      <c r="B55" s="45"/>
      <c r="C55" s="45"/>
      <c r="D55" s="45"/>
      <c r="E55" s="45"/>
      <c r="F55" s="45"/>
      <c r="G55" s="45"/>
      <c r="H55" s="45"/>
      <c r="I55" s="45"/>
    </row>
    <row r="56" spans="1:9" ht="21">
      <c r="A56" s="38" t="s">
        <v>105</v>
      </c>
      <c r="B56" s="45"/>
      <c r="C56" s="45"/>
      <c r="D56" s="45"/>
      <c r="E56" s="45"/>
      <c r="F56" s="45"/>
      <c r="G56" s="45"/>
      <c r="H56" s="45"/>
      <c r="I56" s="45"/>
    </row>
    <row r="57" spans="1:9" ht="21">
      <c r="A57" s="38" t="s">
        <v>106</v>
      </c>
      <c r="B57" s="45"/>
      <c r="C57" s="45"/>
      <c r="D57" s="45"/>
      <c r="E57" s="45"/>
      <c r="F57" s="45"/>
      <c r="G57" s="45"/>
      <c r="H57" s="45"/>
      <c r="I57" s="45"/>
    </row>
    <row r="58" spans="1:9" ht="21">
      <c r="A58" s="38" t="s">
        <v>107</v>
      </c>
      <c r="B58" s="45"/>
      <c r="C58" s="45"/>
      <c r="D58" s="45"/>
      <c r="E58" s="45"/>
      <c r="F58" s="45"/>
      <c r="G58" s="45"/>
      <c r="H58" s="45"/>
      <c r="I58" s="45"/>
    </row>
    <row r="59" spans="1:9" s="30" customFormat="1" ht="21">
      <c r="A59" s="37" t="s">
        <v>15</v>
      </c>
      <c r="B59" s="44"/>
      <c r="C59" s="44"/>
      <c r="D59" s="44"/>
      <c r="E59" s="44"/>
      <c r="F59" s="44"/>
      <c r="G59" s="44"/>
      <c r="H59" s="44"/>
      <c r="I59" s="44"/>
    </row>
    <row r="60" spans="1:9" ht="21">
      <c r="A60" s="38" t="s">
        <v>60</v>
      </c>
      <c r="B60" s="45"/>
      <c r="C60" s="60"/>
      <c r="D60" s="60"/>
      <c r="E60" s="60"/>
      <c r="F60" s="60"/>
      <c r="G60" s="60"/>
      <c r="H60" s="60"/>
      <c r="I60" s="60"/>
    </row>
    <row r="61" spans="1:9" ht="21">
      <c r="A61" s="38" t="s">
        <v>108</v>
      </c>
      <c r="B61" s="45"/>
      <c r="C61" s="45"/>
      <c r="D61" s="45"/>
      <c r="E61" s="45"/>
      <c r="F61" s="45"/>
      <c r="G61" s="45"/>
      <c r="H61" s="45"/>
      <c r="I61" s="45"/>
    </row>
    <row r="62" spans="1:9" ht="21">
      <c r="A62" s="38" t="s">
        <v>109</v>
      </c>
      <c r="B62" s="45"/>
      <c r="C62" s="45"/>
      <c r="D62" s="45"/>
      <c r="E62" s="45"/>
      <c r="F62" s="45"/>
      <c r="G62" s="45"/>
      <c r="H62" s="45"/>
      <c r="I62" s="45"/>
    </row>
    <row r="63" spans="1:9" ht="21">
      <c r="A63" s="38" t="s">
        <v>61</v>
      </c>
      <c r="B63" s="45"/>
      <c r="C63" s="45"/>
      <c r="D63" s="45"/>
      <c r="E63" s="45"/>
      <c r="F63" s="45"/>
      <c r="G63" s="45"/>
      <c r="H63" s="45"/>
      <c r="I63" s="45"/>
    </row>
    <row r="64" spans="1:9" ht="21">
      <c r="A64" s="38" t="s">
        <v>110</v>
      </c>
      <c r="B64" s="45"/>
      <c r="C64" s="45"/>
      <c r="D64" s="45"/>
      <c r="E64" s="45"/>
      <c r="F64" s="45"/>
      <c r="G64" s="45"/>
      <c r="H64" s="45"/>
      <c r="I64" s="45"/>
    </row>
    <row r="65" spans="1:9" s="30" customFormat="1" ht="21">
      <c r="A65" s="37" t="s">
        <v>16</v>
      </c>
      <c r="B65" s="44"/>
      <c r="C65" s="44"/>
      <c r="D65" s="44"/>
      <c r="E65" s="44"/>
      <c r="F65" s="44"/>
      <c r="G65" s="44"/>
      <c r="H65" s="44"/>
      <c r="I65" s="44"/>
    </row>
    <row r="66" spans="1:9" s="30" customFormat="1" ht="21">
      <c r="A66" s="37" t="s">
        <v>17</v>
      </c>
      <c r="B66" s="44"/>
      <c r="C66" s="44"/>
      <c r="D66" s="44"/>
      <c r="E66" s="44"/>
      <c r="F66" s="44"/>
      <c r="G66" s="44"/>
      <c r="H66" s="44"/>
      <c r="I66" s="44"/>
    </row>
    <row r="67" spans="1:9" ht="21">
      <c r="A67" s="40" t="s">
        <v>18</v>
      </c>
      <c r="B67" s="46"/>
      <c r="C67" s="46"/>
      <c r="D67" s="46"/>
      <c r="E67" s="46"/>
      <c r="F67" s="46"/>
      <c r="G67" s="46"/>
      <c r="H67" s="46"/>
      <c r="I67" s="45"/>
    </row>
    <row r="68" spans="1:9" s="30" customFormat="1" ht="30.75" customHeight="1" thickBot="1">
      <c r="A68" s="42" t="s">
        <v>62</v>
      </c>
      <c r="B68" s="61"/>
      <c r="C68" s="61"/>
      <c r="D68" s="61"/>
      <c r="E68" s="61"/>
      <c r="F68" s="61"/>
      <c r="G68" s="61"/>
      <c r="H68" s="61"/>
      <c r="I68" s="61"/>
    </row>
    <row r="69" spans="1:9" ht="30.75" customHeight="1" thickTop="1">
      <c r="A69" s="62"/>
      <c r="B69" s="56"/>
      <c r="C69" s="56"/>
      <c r="D69" s="56"/>
      <c r="E69" s="56"/>
      <c r="F69" s="56"/>
      <c r="G69" s="56"/>
      <c r="H69" s="56"/>
      <c r="I69" s="56"/>
    </row>
    <row r="70" spans="1:9" ht="30.75" customHeight="1">
      <c r="A70" s="62"/>
      <c r="B70" s="56"/>
      <c r="C70" s="56"/>
      <c r="D70" s="56"/>
      <c r="E70" s="56"/>
      <c r="F70" s="56"/>
      <c r="G70" s="56"/>
      <c r="H70" s="56"/>
      <c r="I70" s="56"/>
    </row>
    <row r="71" spans="1:9" ht="31.5" customHeight="1">
      <c r="A71" s="62"/>
      <c r="B71" s="56"/>
      <c r="C71" s="56"/>
      <c r="D71" s="56"/>
      <c r="E71" s="56"/>
      <c r="F71" s="56"/>
      <c r="G71" s="56"/>
      <c r="H71" s="56"/>
      <c r="I71" s="56"/>
    </row>
    <row r="72" spans="1:9" ht="31.5" customHeight="1">
      <c r="A72" s="62"/>
      <c r="B72" s="56"/>
      <c r="C72" s="56"/>
      <c r="D72" s="56"/>
      <c r="E72" s="56"/>
      <c r="F72" s="56"/>
      <c r="G72" s="56"/>
      <c r="H72" s="56"/>
      <c r="I72" s="56"/>
    </row>
    <row r="73" spans="1:9" ht="31.5" customHeight="1">
      <c r="A73" s="62"/>
      <c r="B73" s="56"/>
      <c r="C73" s="56"/>
      <c r="D73" s="56"/>
      <c r="E73" s="56"/>
      <c r="F73" s="56"/>
      <c r="G73" s="56"/>
      <c r="H73" s="56"/>
      <c r="I73" s="56"/>
    </row>
    <row r="74" spans="1:9" ht="21">
      <c r="A74" s="206" t="s">
        <v>34</v>
      </c>
      <c r="B74" s="206"/>
      <c r="C74" s="206"/>
      <c r="D74" s="206"/>
      <c r="E74" s="206"/>
      <c r="F74" s="206"/>
      <c r="G74" s="206"/>
      <c r="H74" s="206"/>
      <c r="I74" s="206"/>
    </row>
    <row r="75" spans="1:9" ht="21">
      <c r="A75" s="207" t="s">
        <v>221</v>
      </c>
      <c r="B75" s="207"/>
      <c r="C75" s="207"/>
      <c r="D75" s="207"/>
      <c r="E75" s="207"/>
      <c r="F75" s="207"/>
      <c r="G75" s="207"/>
      <c r="H75" s="207"/>
      <c r="I75" s="207"/>
    </row>
    <row r="76" spans="1:9" s="30" customFormat="1" ht="24" customHeight="1">
      <c r="A76" s="52" t="s">
        <v>3</v>
      </c>
      <c r="B76" s="52" t="s">
        <v>36</v>
      </c>
      <c r="C76" s="52" t="s">
        <v>63</v>
      </c>
      <c r="D76" s="52" t="s">
        <v>64</v>
      </c>
      <c r="E76" s="52" t="s">
        <v>65</v>
      </c>
      <c r="F76" s="52" t="s">
        <v>66</v>
      </c>
      <c r="G76" s="52" t="s">
        <v>67</v>
      </c>
      <c r="H76" s="52" t="s">
        <v>68</v>
      </c>
      <c r="I76" s="52" t="s">
        <v>5</v>
      </c>
    </row>
    <row r="77" spans="1:9" ht="21">
      <c r="A77" s="53" t="s">
        <v>9</v>
      </c>
      <c r="B77" s="49"/>
      <c r="C77" s="50"/>
      <c r="D77" s="50"/>
      <c r="E77" s="50"/>
      <c r="F77" s="50"/>
      <c r="G77" s="50"/>
      <c r="H77" s="50"/>
      <c r="I77" s="50"/>
    </row>
    <row r="78" spans="1:9" ht="21">
      <c r="A78" s="38" t="s">
        <v>78</v>
      </c>
      <c r="B78" s="45"/>
      <c r="C78" s="45"/>
      <c r="D78" s="45"/>
      <c r="E78" s="45"/>
      <c r="F78" s="45"/>
      <c r="G78" s="45"/>
      <c r="H78" s="45"/>
      <c r="I78" s="50"/>
    </row>
    <row r="79" spans="1:9" ht="21">
      <c r="A79" s="38" t="s">
        <v>79</v>
      </c>
      <c r="B79" s="45"/>
      <c r="C79" s="45"/>
      <c r="D79" s="45"/>
      <c r="E79" s="45"/>
      <c r="F79" s="45"/>
      <c r="G79" s="45"/>
      <c r="H79" s="45"/>
      <c r="I79" s="50"/>
    </row>
    <row r="80" spans="1:9" ht="21">
      <c r="A80" s="38" t="s">
        <v>80</v>
      </c>
      <c r="B80" s="45"/>
      <c r="C80" s="45"/>
      <c r="D80" s="45"/>
      <c r="E80" s="45"/>
      <c r="F80" s="45"/>
      <c r="G80" s="45"/>
      <c r="H80" s="45"/>
      <c r="I80" s="50"/>
    </row>
    <row r="81" spans="1:9" ht="21">
      <c r="A81" s="38" t="s">
        <v>81</v>
      </c>
      <c r="B81" s="45"/>
      <c r="C81" s="45"/>
      <c r="D81" s="45"/>
      <c r="E81" s="45"/>
      <c r="F81" s="45"/>
      <c r="G81" s="45"/>
      <c r="H81" s="45"/>
      <c r="I81" s="50"/>
    </row>
    <row r="82" spans="1:9" ht="21">
      <c r="A82" s="38" t="s">
        <v>82</v>
      </c>
      <c r="B82" s="45"/>
      <c r="C82" s="45"/>
      <c r="D82" s="45"/>
      <c r="E82" s="45"/>
      <c r="F82" s="45"/>
      <c r="G82" s="45"/>
      <c r="H82" s="45"/>
      <c r="I82" s="50"/>
    </row>
    <row r="83" spans="1:9" ht="21">
      <c r="A83" s="38" t="s">
        <v>83</v>
      </c>
      <c r="B83" s="45"/>
      <c r="C83" s="45"/>
      <c r="D83" s="45"/>
      <c r="E83" s="45"/>
      <c r="F83" s="45"/>
      <c r="G83" s="45"/>
      <c r="H83" s="45"/>
      <c r="I83" s="50"/>
    </row>
    <row r="84" spans="1:9" ht="21">
      <c r="A84" s="37" t="s">
        <v>43</v>
      </c>
      <c r="B84" s="44"/>
      <c r="C84" s="44"/>
      <c r="D84" s="44"/>
      <c r="E84" s="44"/>
      <c r="F84" s="44"/>
      <c r="G84" s="44"/>
      <c r="H84" s="44"/>
      <c r="I84" s="44"/>
    </row>
    <row r="85" spans="1:9" ht="21">
      <c r="A85" s="38" t="s">
        <v>84</v>
      </c>
      <c r="B85" s="45"/>
      <c r="C85" s="45"/>
      <c r="D85" s="45"/>
      <c r="E85" s="45"/>
      <c r="F85" s="45"/>
      <c r="G85" s="45"/>
      <c r="H85" s="45"/>
      <c r="I85" s="50"/>
    </row>
    <row r="86" spans="1:9" ht="21">
      <c r="A86" s="38" t="s">
        <v>44</v>
      </c>
      <c r="B86" s="45"/>
      <c r="C86" s="45"/>
      <c r="D86" s="45"/>
      <c r="E86" s="45"/>
      <c r="F86" s="45"/>
      <c r="G86" s="45"/>
      <c r="H86" s="45"/>
      <c r="I86" s="50"/>
    </row>
    <row r="87" spans="1:9" ht="21">
      <c r="A87" s="38" t="s">
        <v>45</v>
      </c>
      <c r="B87" s="45"/>
      <c r="C87" s="45"/>
      <c r="D87" s="45"/>
      <c r="E87" s="45"/>
      <c r="F87" s="45"/>
      <c r="G87" s="45"/>
      <c r="H87" s="45"/>
      <c r="I87" s="50"/>
    </row>
    <row r="88" spans="1:9" ht="21">
      <c r="A88" s="38" t="s">
        <v>190</v>
      </c>
      <c r="B88" s="45"/>
      <c r="C88" s="45"/>
      <c r="D88" s="45"/>
      <c r="E88" s="45"/>
      <c r="F88" s="45"/>
      <c r="G88" s="45"/>
      <c r="H88" s="45"/>
      <c r="I88" s="50"/>
    </row>
    <row r="89" spans="1:9" ht="21">
      <c r="A89" s="38" t="s">
        <v>85</v>
      </c>
      <c r="B89" s="45"/>
      <c r="C89" s="45"/>
      <c r="D89" s="45"/>
      <c r="E89" s="45"/>
      <c r="F89" s="45"/>
      <c r="G89" s="45"/>
      <c r="H89" s="45"/>
      <c r="I89" s="50"/>
    </row>
    <row r="90" spans="1:9" ht="21">
      <c r="A90" s="38" t="s">
        <v>86</v>
      </c>
      <c r="B90" s="45"/>
      <c r="C90" s="45"/>
      <c r="D90" s="45"/>
      <c r="E90" s="45"/>
      <c r="F90" s="45"/>
      <c r="G90" s="45"/>
      <c r="H90" s="45"/>
      <c r="I90" s="50"/>
    </row>
    <row r="91" spans="1:9" ht="21">
      <c r="A91" s="37" t="s">
        <v>11</v>
      </c>
      <c r="B91" s="44"/>
      <c r="C91" s="44"/>
      <c r="D91" s="44"/>
      <c r="E91" s="44"/>
      <c r="F91" s="44"/>
      <c r="G91" s="44"/>
      <c r="H91" s="44"/>
      <c r="I91" s="44"/>
    </row>
    <row r="92" spans="1:9" ht="21">
      <c r="A92" s="38" t="s">
        <v>46</v>
      </c>
      <c r="B92" s="45"/>
      <c r="C92" s="45"/>
      <c r="D92" s="45"/>
      <c r="E92" s="45"/>
      <c r="F92" s="45"/>
      <c r="G92" s="45"/>
      <c r="H92" s="45"/>
      <c r="I92" s="50"/>
    </row>
    <row r="93" spans="1:9" ht="21">
      <c r="A93" s="38" t="s">
        <v>47</v>
      </c>
      <c r="B93" s="45"/>
      <c r="C93" s="45"/>
      <c r="D93" s="45"/>
      <c r="E93" s="45"/>
      <c r="F93" s="45"/>
      <c r="G93" s="45"/>
      <c r="H93" s="45"/>
      <c r="I93" s="50"/>
    </row>
    <row r="94" spans="1:9" ht="21">
      <c r="A94" s="38" t="s">
        <v>190</v>
      </c>
      <c r="B94" s="45"/>
      <c r="C94" s="45"/>
      <c r="D94" s="45"/>
      <c r="E94" s="45"/>
      <c r="F94" s="45"/>
      <c r="G94" s="45"/>
      <c r="H94" s="45"/>
      <c r="I94" s="50"/>
    </row>
    <row r="95" spans="1:9" ht="21">
      <c r="A95" s="37" t="s">
        <v>12</v>
      </c>
      <c r="B95" s="44"/>
      <c r="C95" s="44"/>
      <c r="D95" s="44"/>
      <c r="E95" s="44"/>
      <c r="F95" s="44"/>
      <c r="G95" s="44"/>
      <c r="H95" s="44"/>
      <c r="I95" s="44"/>
    </row>
    <row r="96" spans="1:9" ht="21">
      <c r="A96" s="38" t="s">
        <v>48</v>
      </c>
      <c r="B96" s="45"/>
      <c r="C96" s="45"/>
      <c r="D96" s="45"/>
      <c r="E96" s="45"/>
      <c r="F96" s="45"/>
      <c r="G96" s="45"/>
      <c r="H96" s="45"/>
      <c r="I96" s="50"/>
    </row>
    <row r="97" spans="1:9" ht="21">
      <c r="A97" s="38" t="s">
        <v>47</v>
      </c>
      <c r="B97" s="45"/>
      <c r="C97" s="45"/>
      <c r="D97" s="45"/>
      <c r="E97" s="45"/>
      <c r="F97" s="45"/>
      <c r="G97" s="45"/>
      <c r="H97" s="45"/>
      <c r="I97" s="50"/>
    </row>
    <row r="98" spans="1:9" ht="21">
      <c r="A98" s="38" t="s">
        <v>190</v>
      </c>
      <c r="B98" s="45"/>
      <c r="C98" s="45"/>
      <c r="D98" s="45"/>
      <c r="E98" s="45"/>
      <c r="F98" s="45"/>
      <c r="G98" s="45"/>
      <c r="H98" s="45"/>
      <c r="I98" s="50"/>
    </row>
    <row r="99" spans="1:9" ht="21">
      <c r="A99" s="37" t="s">
        <v>13</v>
      </c>
      <c r="B99" s="44"/>
      <c r="C99" s="44"/>
      <c r="D99" s="44"/>
      <c r="E99" s="44"/>
      <c r="F99" s="44"/>
      <c r="G99" s="44"/>
      <c r="H99" s="44"/>
      <c r="I99" s="44"/>
    </row>
    <row r="100" spans="1:9" ht="21">
      <c r="A100" s="38" t="s">
        <v>87</v>
      </c>
      <c r="B100" s="45"/>
      <c r="C100" s="45"/>
      <c r="D100" s="45"/>
      <c r="E100" s="45"/>
      <c r="F100" s="45"/>
      <c r="G100" s="45"/>
      <c r="H100" s="45"/>
      <c r="I100" s="50"/>
    </row>
    <row r="101" spans="1:9" ht="21">
      <c r="A101" s="38" t="s">
        <v>164</v>
      </c>
      <c r="B101" s="45"/>
      <c r="C101" s="45"/>
      <c r="D101" s="45"/>
      <c r="E101" s="45"/>
      <c r="F101" s="45"/>
      <c r="G101" s="45"/>
      <c r="H101" s="45"/>
      <c r="I101" s="50"/>
    </row>
    <row r="102" spans="1:9" ht="21">
      <c r="A102" s="38" t="s">
        <v>88</v>
      </c>
      <c r="B102" s="45"/>
      <c r="C102" s="45"/>
      <c r="D102" s="45"/>
      <c r="E102" s="45"/>
      <c r="F102" s="45"/>
      <c r="G102" s="45"/>
      <c r="H102" s="45"/>
      <c r="I102" s="50"/>
    </row>
    <row r="103" spans="1:9" ht="21">
      <c r="A103" s="38" t="s">
        <v>89</v>
      </c>
      <c r="B103" s="45"/>
      <c r="C103" s="45"/>
      <c r="D103" s="45"/>
      <c r="E103" s="45"/>
      <c r="F103" s="45"/>
      <c r="G103" s="45"/>
      <c r="H103" s="45"/>
      <c r="I103" s="50"/>
    </row>
    <row r="104" spans="1:9" ht="21">
      <c r="A104" s="38" t="s">
        <v>50</v>
      </c>
      <c r="B104" s="45"/>
      <c r="C104" s="45"/>
      <c r="D104" s="45"/>
      <c r="E104" s="45"/>
      <c r="F104" s="45"/>
      <c r="G104" s="45"/>
      <c r="H104" s="45"/>
      <c r="I104" s="50"/>
    </row>
    <row r="105" spans="1:9" ht="21">
      <c r="A105" s="38" t="s">
        <v>51</v>
      </c>
      <c r="B105" s="45"/>
      <c r="C105" s="45"/>
      <c r="D105" s="45"/>
      <c r="E105" s="45"/>
      <c r="F105" s="45"/>
      <c r="G105" s="45"/>
      <c r="H105" s="45"/>
      <c r="I105" s="50"/>
    </row>
    <row r="106" spans="1:9" ht="21">
      <c r="A106" s="38" t="s">
        <v>90</v>
      </c>
      <c r="B106" s="45"/>
      <c r="C106" s="45"/>
      <c r="D106" s="45"/>
      <c r="E106" s="45"/>
      <c r="F106" s="45"/>
      <c r="G106" s="45"/>
      <c r="H106" s="45"/>
      <c r="I106" s="50"/>
    </row>
    <row r="107" spans="1:9" ht="21">
      <c r="A107" s="38" t="s">
        <v>52</v>
      </c>
      <c r="B107" s="45"/>
      <c r="C107" s="45"/>
      <c r="D107" s="45"/>
      <c r="E107" s="45"/>
      <c r="F107" s="45"/>
      <c r="G107" s="45"/>
      <c r="H107" s="45"/>
      <c r="I107" s="50"/>
    </row>
    <row r="108" spans="1:9" ht="21">
      <c r="A108" s="37" t="s">
        <v>14</v>
      </c>
      <c r="B108" s="44"/>
      <c r="C108" s="44"/>
      <c r="D108" s="44"/>
      <c r="E108" s="44"/>
      <c r="F108" s="44"/>
      <c r="G108" s="44"/>
      <c r="H108" s="44"/>
      <c r="I108" s="44"/>
    </row>
    <row r="109" spans="1:9" ht="21">
      <c r="A109" s="38" t="s">
        <v>53</v>
      </c>
      <c r="B109" s="45"/>
      <c r="C109" s="45"/>
      <c r="D109" s="45"/>
      <c r="E109" s="45"/>
      <c r="F109" s="45"/>
      <c r="G109" s="45"/>
      <c r="H109" s="45"/>
      <c r="I109" s="50"/>
    </row>
    <row r="110" spans="1:9" ht="21">
      <c r="A110" s="38" t="s">
        <v>54</v>
      </c>
      <c r="B110" s="45"/>
      <c r="C110" s="45"/>
      <c r="D110" s="45"/>
      <c r="E110" s="45"/>
      <c r="F110" s="45"/>
      <c r="G110" s="45"/>
      <c r="H110" s="45"/>
      <c r="I110" s="50"/>
    </row>
    <row r="111" spans="1:9" ht="21">
      <c r="A111" s="38" t="s">
        <v>55</v>
      </c>
      <c r="B111" s="45"/>
      <c r="C111" s="45"/>
      <c r="D111" s="45"/>
      <c r="E111" s="45"/>
      <c r="F111" s="45"/>
      <c r="G111" s="45"/>
      <c r="H111" s="45"/>
      <c r="I111" s="50"/>
    </row>
    <row r="112" spans="2:9" ht="21">
      <c r="B112" s="63"/>
      <c r="C112" s="64"/>
      <c r="D112" s="64"/>
      <c r="E112" s="64"/>
      <c r="F112" s="64"/>
      <c r="G112" s="64"/>
      <c r="H112" s="64"/>
      <c r="I112" s="64"/>
    </row>
    <row r="113" spans="3:9" ht="21">
      <c r="C113" s="64"/>
      <c r="D113" s="64"/>
      <c r="E113" s="64"/>
      <c r="F113" s="64"/>
      <c r="G113" s="64"/>
      <c r="H113" s="64"/>
      <c r="I113" s="64"/>
    </row>
    <row r="114" spans="3:9" ht="21">
      <c r="C114" s="64"/>
      <c r="D114" s="64"/>
      <c r="E114" s="64"/>
      <c r="F114" s="64"/>
      <c r="G114" s="64"/>
      <c r="H114" s="64"/>
      <c r="I114" s="64"/>
    </row>
    <row r="115" spans="1:9" ht="21">
      <c r="A115" s="36" t="s">
        <v>3</v>
      </c>
      <c r="B115" s="36" t="s">
        <v>36</v>
      </c>
      <c r="C115" s="65" t="s">
        <v>63</v>
      </c>
      <c r="D115" s="65" t="s">
        <v>64</v>
      </c>
      <c r="E115" s="65" t="s">
        <v>65</v>
      </c>
      <c r="F115" s="65" t="s">
        <v>66</v>
      </c>
      <c r="G115" s="65" t="s">
        <v>67</v>
      </c>
      <c r="H115" s="65" t="s">
        <v>68</v>
      </c>
      <c r="I115" s="65" t="s">
        <v>5</v>
      </c>
    </row>
    <row r="116" spans="1:9" ht="21">
      <c r="A116" s="109" t="s">
        <v>56</v>
      </c>
      <c r="B116" s="108"/>
      <c r="C116" s="59"/>
      <c r="D116" s="59"/>
      <c r="E116" s="59"/>
      <c r="F116" s="59"/>
      <c r="G116" s="59"/>
      <c r="H116" s="59"/>
      <c r="I116" s="59"/>
    </row>
    <row r="117" spans="1:9" ht="21">
      <c r="A117" s="58" t="s">
        <v>163</v>
      </c>
      <c r="B117" s="59"/>
      <c r="C117" s="59"/>
      <c r="D117" s="59"/>
      <c r="E117" s="59"/>
      <c r="F117" s="59"/>
      <c r="G117" s="59"/>
      <c r="H117" s="59"/>
      <c r="I117" s="59"/>
    </row>
    <row r="118" spans="1:9" ht="21">
      <c r="A118" s="38" t="s">
        <v>91</v>
      </c>
      <c r="B118" s="45"/>
      <c r="C118" s="45"/>
      <c r="D118" s="45"/>
      <c r="E118" s="45"/>
      <c r="F118" s="45"/>
      <c r="G118" s="45"/>
      <c r="H118" s="45"/>
      <c r="I118" s="59"/>
    </row>
    <row r="119" spans="1:9" ht="21">
      <c r="A119" s="38" t="s">
        <v>92</v>
      </c>
      <c r="B119" s="45"/>
      <c r="C119" s="45"/>
      <c r="D119" s="45"/>
      <c r="E119" s="45"/>
      <c r="F119" s="45"/>
      <c r="G119" s="45"/>
      <c r="H119" s="45"/>
      <c r="I119" s="59"/>
    </row>
    <row r="120" spans="1:9" ht="21">
      <c r="A120" s="38" t="s">
        <v>93</v>
      </c>
      <c r="B120" s="45"/>
      <c r="C120" s="45"/>
      <c r="D120" s="45"/>
      <c r="E120" s="45"/>
      <c r="F120" s="45"/>
      <c r="G120" s="45"/>
      <c r="H120" s="45"/>
      <c r="I120" s="59"/>
    </row>
    <row r="121" spans="1:9" ht="21">
      <c r="A121" s="38" t="s">
        <v>94</v>
      </c>
      <c r="B121" s="45"/>
      <c r="C121" s="45"/>
      <c r="D121" s="45"/>
      <c r="E121" s="45"/>
      <c r="F121" s="45"/>
      <c r="G121" s="45"/>
      <c r="H121" s="45"/>
      <c r="I121" s="59"/>
    </row>
    <row r="122" spans="1:9" ht="21">
      <c r="A122" s="38" t="s">
        <v>95</v>
      </c>
      <c r="B122" s="45"/>
      <c r="C122" s="45"/>
      <c r="D122" s="45"/>
      <c r="E122" s="45"/>
      <c r="F122" s="45"/>
      <c r="G122" s="45"/>
      <c r="H122" s="45"/>
      <c r="I122" s="59"/>
    </row>
    <row r="123" spans="1:9" ht="21">
      <c r="A123" s="38" t="s">
        <v>96</v>
      </c>
      <c r="B123" s="45"/>
      <c r="C123" s="45"/>
      <c r="D123" s="45"/>
      <c r="E123" s="45"/>
      <c r="F123" s="45"/>
      <c r="G123" s="45"/>
      <c r="H123" s="45"/>
      <c r="I123" s="59"/>
    </row>
    <row r="124" spans="1:9" ht="21">
      <c r="A124" s="38" t="s">
        <v>97</v>
      </c>
      <c r="B124" s="45"/>
      <c r="C124" s="45"/>
      <c r="D124" s="45"/>
      <c r="E124" s="45"/>
      <c r="F124" s="45"/>
      <c r="G124" s="45"/>
      <c r="H124" s="45"/>
      <c r="I124" s="59"/>
    </row>
    <row r="125" spans="1:9" ht="21">
      <c r="A125" s="38" t="s">
        <v>98</v>
      </c>
      <c r="B125" s="45"/>
      <c r="C125" s="45"/>
      <c r="D125" s="45"/>
      <c r="E125" s="45"/>
      <c r="F125" s="45"/>
      <c r="G125" s="45"/>
      <c r="H125" s="45"/>
      <c r="I125" s="59"/>
    </row>
    <row r="126" spans="1:9" ht="21">
      <c r="A126" s="38" t="s">
        <v>99</v>
      </c>
      <c r="B126" s="45"/>
      <c r="C126" s="45"/>
      <c r="D126" s="45"/>
      <c r="E126" s="45"/>
      <c r="F126" s="45"/>
      <c r="G126" s="45"/>
      <c r="H126" s="45"/>
      <c r="I126" s="59"/>
    </row>
    <row r="127" spans="1:9" ht="21">
      <c r="A127" s="38" t="s">
        <v>100</v>
      </c>
      <c r="B127" s="45"/>
      <c r="C127" s="45"/>
      <c r="D127" s="45"/>
      <c r="E127" s="45"/>
      <c r="F127" s="45"/>
      <c r="G127" s="45"/>
      <c r="H127" s="45"/>
      <c r="I127" s="59"/>
    </row>
    <row r="128" spans="1:9" ht="21">
      <c r="A128" s="38" t="s">
        <v>101</v>
      </c>
      <c r="B128" s="45"/>
      <c r="C128" s="45"/>
      <c r="D128" s="45"/>
      <c r="E128" s="45"/>
      <c r="F128" s="45"/>
      <c r="G128" s="45"/>
      <c r="H128" s="45"/>
      <c r="I128" s="59"/>
    </row>
    <row r="129" spans="1:9" s="30" customFormat="1" ht="21">
      <c r="A129" s="37" t="s">
        <v>57</v>
      </c>
      <c r="B129" s="44"/>
      <c r="C129" s="44"/>
      <c r="D129" s="44"/>
      <c r="E129" s="44"/>
      <c r="F129" s="44"/>
      <c r="G129" s="44"/>
      <c r="H129" s="44"/>
      <c r="I129" s="44"/>
    </row>
    <row r="130" spans="1:9" ht="21">
      <c r="A130" s="38" t="s">
        <v>102</v>
      </c>
      <c r="B130" s="45"/>
      <c r="C130" s="45"/>
      <c r="D130" s="45"/>
      <c r="E130" s="45"/>
      <c r="F130" s="45"/>
      <c r="G130" s="45"/>
      <c r="H130" s="45"/>
      <c r="I130" s="59"/>
    </row>
    <row r="131" spans="1:9" ht="21">
      <c r="A131" s="38" t="s">
        <v>103</v>
      </c>
      <c r="B131" s="45"/>
      <c r="C131" s="45"/>
      <c r="D131" s="45"/>
      <c r="E131" s="45"/>
      <c r="F131" s="45"/>
      <c r="G131" s="45"/>
      <c r="H131" s="45"/>
      <c r="I131" s="59"/>
    </row>
    <row r="132" spans="1:9" ht="21">
      <c r="A132" s="38" t="s">
        <v>104</v>
      </c>
      <c r="B132" s="45"/>
      <c r="C132" s="45"/>
      <c r="D132" s="45"/>
      <c r="E132" s="45"/>
      <c r="F132" s="45"/>
      <c r="G132" s="45"/>
      <c r="H132" s="45"/>
      <c r="I132" s="59"/>
    </row>
    <row r="133" spans="1:9" ht="21">
      <c r="A133" s="38" t="s">
        <v>105</v>
      </c>
      <c r="B133" s="45"/>
      <c r="C133" s="45"/>
      <c r="D133" s="45"/>
      <c r="E133" s="45"/>
      <c r="F133" s="45"/>
      <c r="G133" s="45"/>
      <c r="H133" s="45"/>
      <c r="I133" s="59"/>
    </row>
    <row r="134" spans="1:9" ht="21">
      <c r="A134" s="38" t="s">
        <v>106</v>
      </c>
      <c r="B134" s="45"/>
      <c r="C134" s="45"/>
      <c r="D134" s="45"/>
      <c r="E134" s="45"/>
      <c r="F134" s="45"/>
      <c r="G134" s="45"/>
      <c r="H134" s="45"/>
      <c r="I134" s="59"/>
    </row>
    <row r="135" spans="1:9" ht="21">
      <c r="A135" s="38" t="s">
        <v>107</v>
      </c>
      <c r="B135" s="45"/>
      <c r="C135" s="45"/>
      <c r="D135" s="45"/>
      <c r="E135" s="45"/>
      <c r="F135" s="45"/>
      <c r="G135" s="45"/>
      <c r="H135" s="45"/>
      <c r="I135" s="59"/>
    </row>
    <row r="136" spans="1:9" ht="21">
      <c r="A136" s="37" t="s">
        <v>15</v>
      </c>
      <c r="B136" s="45"/>
      <c r="C136" s="45"/>
      <c r="D136" s="45"/>
      <c r="E136" s="45"/>
      <c r="F136" s="45"/>
      <c r="G136" s="45"/>
      <c r="H136" s="45"/>
      <c r="I136" s="59"/>
    </row>
    <row r="137" spans="1:9" ht="21">
      <c r="A137" s="38" t="s">
        <v>60</v>
      </c>
      <c r="B137" s="45"/>
      <c r="C137" s="60"/>
      <c r="D137" s="60"/>
      <c r="E137" s="60"/>
      <c r="F137" s="60"/>
      <c r="G137" s="60"/>
      <c r="H137" s="60"/>
      <c r="I137" s="66"/>
    </row>
    <row r="138" spans="1:9" ht="21">
      <c r="A138" s="38" t="s">
        <v>108</v>
      </c>
      <c r="B138" s="45"/>
      <c r="C138" s="45"/>
      <c r="D138" s="45"/>
      <c r="E138" s="45"/>
      <c r="F138" s="45"/>
      <c r="G138" s="45"/>
      <c r="H138" s="45"/>
      <c r="I138" s="59"/>
    </row>
    <row r="139" spans="1:9" ht="21">
      <c r="A139" s="38" t="s">
        <v>109</v>
      </c>
      <c r="B139" s="45"/>
      <c r="C139" s="45"/>
      <c r="D139" s="45"/>
      <c r="E139" s="45"/>
      <c r="F139" s="45"/>
      <c r="G139" s="45"/>
      <c r="H139" s="45"/>
      <c r="I139" s="59"/>
    </row>
    <row r="140" spans="1:9" ht="21">
      <c r="A140" s="38" t="s">
        <v>61</v>
      </c>
      <c r="B140" s="45"/>
      <c r="C140" s="45"/>
      <c r="D140" s="45"/>
      <c r="E140" s="45"/>
      <c r="F140" s="45"/>
      <c r="G140" s="45"/>
      <c r="H140" s="45"/>
      <c r="I140" s="59"/>
    </row>
    <row r="141" spans="1:9" ht="21">
      <c r="A141" s="38" t="s">
        <v>110</v>
      </c>
      <c r="B141" s="45"/>
      <c r="C141" s="45"/>
      <c r="D141" s="45"/>
      <c r="E141" s="45"/>
      <c r="F141" s="45"/>
      <c r="G141" s="45"/>
      <c r="H141" s="45"/>
      <c r="I141" s="59"/>
    </row>
    <row r="142" spans="1:9" s="30" customFormat="1" ht="21">
      <c r="A142" s="37" t="s">
        <v>16</v>
      </c>
      <c r="B142" s="44"/>
      <c r="C142" s="44"/>
      <c r="D142" s="44"/>
      <c r="E142" s="44"/>
      <c r="F142" s="44"/>
      <c r="G142" s="44"/>
      <c r="H142" s="44"/>
      <c r="I142" s="67"/>
    </row>
    <row r="143" spans="1:9" s="30" customFormat="1" ht="21">
      <c r="A143" s="37" t="s">
        <v>17</v>
      </c>
      <c r="B143" s="44"/>
      <c r="C143" s="44"/>
      <c r="D143" s="44"/>
      <c r="E143" s="44"/>
      <c r="F143" s="44"/>
      <c r="G143" s="44"/>
      <c r="H143" s="44"/>
      <c r="I143" s="67"/>
    </row>
    <row r="144" spans="1:9" ht="21">
      <c r="A144" s="40" t="s">
        <v>18</v>
      </c>
      <c r="B144" s="46"/>
      <c r="C144" s="46"/>
      <c r="D144" s="46"/>
      <c r="E144" s="46"/>
      <c r="F144" s="46"/>
      <c r="G144" s="46"/>
      <c r="H144" s="46"/>
      <c r="I144" s="68">
        <f>SUM(C144:H144)</f>
        <v>0</v>
      </c>
    </row>
    <row r="145" spans="1:9" ht="30.75" customHeight="1" thickBot="1">
      <c r="A145" s="42" t="s">
        <v>62</v>
      </c>
      <c r="B145" s="61"/>
      <c r="C145" s="61">
        <f aca="true" t="shared" si="0" ref="C145:I145">SUM(C143+C142+C136+C109+C100+C96+C92+C85+C78)</f>
        <v>0</v>
      </c>
      <c r="D145" s="61">
        <f t="shared" si="0"/>
        <v>0</v>
      </c>
      <c r="E145" s="61">
        <f t="shared" si="0"/>
        <v>0</v>
      </c>
      <c r="F145" s="61">
        <f t="shared" si="0"/>
        <v>0</v>
      </c>
      <c r="G145" s="61">
        <f t="shared" si="0"/>
        <v>0</v>
      </c>
      <c r="H145" s="61">
        <f t="shared" si="0"/>
        <v>0</v>
      </c>
      <c r="I145" s="61">
        <f t="shared" si="0"/>
        <v>0</v>
      </c>
    </row>
    <row r="146" ht="21.75" thickTop="1"/>
  </sheetData>
  <sheetProtection/>
  <mergeCells count="4">
    <mergeCell ref="A1:I1"/>
    <mergeCell ref="A2:I2"/>
    <mergeCell ref="A74:I74"/>
    <mergeCell ref="A75:I75"/>
  </mergeCells>
  <printOptions/>
  <pageMargins left="0.38" right="0.23" top="0.51" bottom="0.62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66">
      <selection activeCell="A6" sqref="A6"/>
    </sheetView>
  </sheetViews>
  <sheetFormatPr defaultColWidth="9.140625" defaultRowHeight="21.75"/>
  <cols>
    <col min="1" max="1" width="13.00390625" style="20" customWidth="1"/>
    <col min="2" max="2" width="26.7109375" style="20" customWidth="1"/>
    <col min="3" max="3" width="26.140625" style="20" customWidth="1"/>
    <col min="4" max="4" width="23.7109375" style="20" customWidth="1"/>
    <col min="5" max="5" width="12.28125" style="20" customWidth="1"/>
    <col min="6" max="7" width="11.28125" style="20" customWidth="1"/>
    <col min="8" max="8" width="9.8515625" style="20" customWidth="1"/>
    <col min="9" max="9" width="11.140625" style="20" customWidth="1"/>
    <col min="10" max="16384" width="9.140625" style="20" customWidth="1"/>
  </cols>
  <sheetData>
    <row r="1" spans="1:7" ht="27.75" customHeight="1">
      <c r="A1" s="199" t="s">
        <v>252</v>
      </c>
      <c r="B1" s="199"/>
      <c r="C1" s="199"/>
      <c r="D1" s="199"/>
      <c r="E1" s="199"/>
      <c r="F1" s="199"/>
      <c r="G1" s="199"/>
    </row>
    <row r="3" ht="21">
      <c r="B3" s="112"/>
    </row>
    <row r="4" spans="1:9" s="114" customFormat="1" ht="29.25" customHeight="1">
      <c r="A4" s="52" t="s">
        <v>256</v>
      </c>
      <c r="B4" s="52" t="s">
        <v>253</v>
      </c>
      <c r="C4" s="52" t="s">
        <v>254</v>
      </c>
      <c r="D4" s="52" t="s">
        <v>255</v>
      </c>
      <c r="E4" s="52" t="s">
        <v>260</v>
      </c>
      <c r="F4" s="52" t="s">
        <v>258</v>
      </c>
      <c r="G4" s="52" t="s">
        <v>257</v>
      </c>
      <c r="H4" s="52" t="s">
        <v>259</v>
      </c>
      <c r="I4" s="52" t="s">
        <v>19</v>
      </c>
    </row>
    <row r="5" spans="1:9" ht="21">
      <c r="A5" s="133" t="s">
        <v>261</v>
      </c>
      <c r="B5" s="133" t="s">
        <v>262</v>
      </c>
      <c r="C5" s="133"/>
      <c r="D5" s="133"/>
      <c r="E5" s="121">
        <v>7800</v>
      </c>
      <c r="F5" s="133"/>
      <c r="G5" s="121">
        <v>7800</v>
      </c>
      <c r="H5" s="133">
        <v>78</v>
      </c>
      <c r="I5" s="133"/>
    </row>
    <row r="6" spans="1:9" ht="21">
      <c r="A6" s="133"/>
      <c r="B6" s="133" t="s">
        <v>263</v>
      </c>
      <c r="C6" s="133"/>
      <c r="D6" s="133"/>
      <c r="E6" s="121">
        <v>63619</v>
      </c>
      <c r="F6" s="133"/>
      <c r="G6" s="121">
        <v>63619</v>
      </c>
      <c r="H6" s="133">
        <v>613.19</v>
      </c>
      <c r="I6" s="133"/>
    </row>
    <row r="7" spans="1:9" ht="21">
      <c r="A7" s="133"/>
      <c r="B7" s="133"/>
      <c r="C7" s="133"/>
      <c r="D7" s="133"/>
      <c r="E7" s="133"/>
      <c r="F7" s="133"/>
      <c r="G7" s="133"/>
      <c r="H7" s="133"/>
      <c r="I7" s="133"/>
    </row>
    <row r="8" spans="1:9" ht="21">
      <c r="A8" s="133"/>
      <c r="B8" s="133"/>
      <c r="C8" s="133"/>
      <c r="D8" s="133"/>
      <c r="E8" s="133"/>
      <c r="F8" s="133"/>
      <c r="G8" s="133"/>
      <c r="H8" s="133"/>
      <c r="I8" s="133"/>
    </row>
    <row r="9" spans="1:9" ht="21">
      <c r="A9" s="133"/>
      <c r="B9" s="133"/>
      <c r="C9" s="133"/>
      <c r="D9" s="133"/>
      <c r="E9" s="133"/>
      <c r="F9" s="133"/>
      <c r="G9" s="133"/>
      <c r="H9" s="133"/>
      <c r="I9" s="133"/>
    </row>
    <row r="10" spans="1:9" ht="21">
      <c r="A10" s="133"/>
      <c r="B10" s="133"/>
      <c r="C10" s="133"/>
      <c r="D10" s="133"/>
      <c r="E10" s="133"/>
      <c r="F10" s="133"/>
      <c r="G10" s="133"/>
      <c r="H10" s="133"/>
      <c r="I10" s="133"/>
    </row>
    <row r="11" spans="1:9" ht="21">
      <c r="A11" s="133"/>
      <c r="B11" s="133"/>
      <c r="C11" s="133"/>
      <c r="D11" s="133"/>
      <c r="E11" s="133"/>
      <c r="F11" s="133"/>
      <c r="G11" s="133"/>
      <c r="H11" s="133"/>
      <c r="I11" s="133"/>
    </row>
    <row r="12" spans="1:9" ht="21">
      <c r="A12" s="133"/>
      <c r="B12" s="133"/>
      <c r="C12" s="133"/>
      <c r="D12" s="133"/>
      <c r="E12" s="133"/>
      <c r="F12" s="133"/>
      <c r="G12" s="133"/>
      <c r="H12" s="133"/>
      <c r="I12" s="133"/>
    </row>
    <row r="13" spans="1:9" ht="21">
      <c r="A13" s="133"/>
      <c r="B13" s="133"/>
      <c r="C13" s="133"/>
      <c r="D13" s="133"/>
      <c r="E13" s="133"/>
      <c r="F13" s="133"/>
      <c r="G13" s="133"/>
      <c r="H13" s="133"/>
      <c r="I13" s="133"/>
    </row>
    <row r="14" spans="1:9" ht="21">
      <c r="A14" s="133"/>
      <c r="B14" s="133"/>
      <c r="C14" s="133"/>
      <c r="D14" s="133"/>
      <c r="E14" s="133"/>
      <c r="F14" s="133"/>
      <c r="G14" s="133"/>
      <c r="H14" s="133"/>
      <c r="I14" s="133"/>
    </row>
    <row r="15" spans="1:9" ht="21">
      <c r="A15" s="133"/>
      <c r="B15" s="133"/>
      <c r="C15" s="133"/>
      <c r="D15" s="133"/>
      <c r="E15" s="133"/>
      <c r="F15" s="133"/>
      <c r="G15" s="133"/>
      <c r="H15" s="133"/>
      <c r="I15" s="133"/>
    </row>
    <row r="16" spans="1:9" ht="21">
      <c r="A16" s="133"/>
      <c r="B16" s="133"/>
      <c r="C16" s="133"/>
      <c r="D16" s="133"/>
      <c r="E16" s="133"/>
      <c r="F16" s="133"/>
      <c r="G16" s="133"/>
      <c r="H16" s="133"/>
      <c r="I16" s="133"/>
    </row>
    <row r="17" spans="1:9" ht="21">
      <c r="A17" s="133"/>
      <c r="B17" s="133"/>
      <c r="C17" s="133"/>
      <c r="D17" s="133"/>
      <c r="E17" s="133"/>
      <c r="F17" s="133"/>
      <c r="G17" s="133"/>
      <c r="H17" s="133"/>
      <c r="I17" s="133"/>
    </row>
    <row r="18" spans="1:9" ht="21">
      <c r="A18" s="133"/>
      <c r="B18" s="133"/>
      <c r="C18" s="133"/>
      <c r="D18" s="133"/>
      <c r="E18" s="133"/>
      <c r="F18" s="133"/>
      <c r="G18" s="133"/>
      <c r="H18" s="133"/>
      <c r="I18" s="133"/>
    </row>
    <row r="19" spans="1:9" ht="21">
      <c r="A19" s="133"/>
      <c r="B19" s="133"/>
      <c r="C19" s="133"/>
      <c r="D19" s="133"/>
      <c r="E19" s="133"/>
      <c r="F19" s="133"/>
      <c r="G19" s="133"/>
      <c r="H19" s="133"/>
      <c r="I19" s="133"/>
    </row>
    <row r="20" spans="1:9" ht="21">
      <c r="A20" s="133"/>
      <c r="B20" s="133"/>
      <c r="C20" s="133"/>
      <c r="D20" s="133"/>
      <c r="E20" s="133"/>
      <c r="F20" s="133"/>
      <c r="G20" s="133"/>
      <c r="H20" s="133"/>
      <c r="I20" s="133"/>
    </row>
    <row r="21" spans="1:9" ht="21">
      <c r="A21" s="133"/>
      <c r="B21" s="133"/>
      <c r="C21" s="133"/>
      <c r="D21" s="133"/>
      <c r="E21" s="133"/>
      <c r="F21" s="133"/>
      <c r="G21" s="133"/>
      <c r="H21" s="133"/>
      <c r="I21" s="133"/>
    </row>
    <row r="22" spans="1:9" ht="21">
      <c r="A22" s="133"/>
      <c r="B22" s="133"/>
      <c r="C22" s="133"/>
      <c r="D22" s="133"/>
      <c r="E22" s="133"/>
      <c r="F22" s="133"/>
      <c r="G22" s="133"/>
      <c r="H22" s="133"/>
      <c r="I22" s="133"/>
    </row>
    <row r="23" spans="1:9" ht="21">
      <c r="A23" s="133"/>
      <c r="B23" s="133"/>
      <c r="C23" s="133"/>
      <c r="D23" s="133"/>
      <c r="E23" s="133"/>
      <c r="F23" s="133"/>
      <c r="G23" s="133"/>
      <c r="H23" s="133"/>
      <c r="I23" s="133"/>
    </row>
    <row r="24" spans="1:9" ht="21">
      <c r="A24" s="133"/>
      <c r="B24" s="133"/>
      <c r="C24" s="133"/>
      <c r="D24" s="133"/>
      <c r="E24" s="133"/>
      <c r="F24" s="133"/>
      <c r="G24" s="133"/>
      <c r="H24" s="133"/>
      <c r="I24" s="133"/>
    </row>
    <row r="25" spans="1:9" ht="21">
      <c r="A25" s="133"/>
      <c r="B25" s="133"/>
      <c r="C25" s="133"/>
      <c r="D25" s="133"/>
      <c r="E25" s="133"/>
      <c r="F25" s="133"/>
      <c r="G25" s="133"/>
      <c r="H25" s="133"/>
      <c r="I25" s="133"/>
    </row>
  </sheetData>
  <sheetProtection/>
  <mergeCells count="1">
    <mergeCell ref="A1:G1"/>
  </mergeCells>
  <printOptions/>
  <pageMargins left="0.75" right="0.29" top="0.46" bottom="0.49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70"/>
  <sheetViews>
    <sheetView zoomScalePageLayoutView="0" workbookViewId="0" topLeftCell="A1">
      <selection activeCell="D8" sqref="D8"/>
    </sheetView>
  </sheetViews>
  <sheetFormatPr defaultColWidth="9.140625" defaultRowHeight="21.75"/>
  <cols>
    <col min="1" max="1" width="26.421875" style="0" customWidth="1"/>
    <col min="2" max="2" width="9.57421875" style="0" customWidth="1"/>
  </cols>
  <sheetData>
    <row r="2" spans="1:9" s="20" customFormat="1" ht="21">
      <c r="A2" s="206" t="s">
        <v>34</v>
      </c>
      <c r="B2" s="206"/>
      <c r="C2" s="206"/>
      <c r="D2" s="206"/>
      <c r="E2" s="206"/>
      <c r="F2" s="206"/>
      <c r="G2" s="206"/>
      <c r="H2" s="206"/>
      <c r="I2" s="206"/>
    </row>
    <row r="3" spans="1:9" s="20" customFormat="1" ht="21">
      <c r="A3" s="207" t="s">
        <v>77</v>
      </c>
      <c r="B3" s="207"/>
      <c r="C3" s="207"/>
      <c r="D3" s="207"/>
      <c r="E3" s="207"/>
      <c r="F3" s="207"/>
      <c r="G3" s="207"/>
      <c r="H3" s="207"/>
      <c r="I3" s="207"/>
    </row>
    <row r="4" spans="1:9" s="30" customFormat="1" ht="25.5" customHeight="1">
      <c r="A4" s="52" t="s">
        <v>3</v>
      </c>
      <c r="B4" s="52" t="s">
        <v>236</v>
      </c>
      <c r="C4" s="52" t="s">
        <v>237</v>
      </c>
      <c r="D4" s="52" t="s">
        <v>238</v>
      </c>
      <c r="E4" s="52"/>
      <c r="F4" s="52"/>
      <c r="G4" s="52"/>
      <c r="H4" s="52"/>
      <c r="I4" s="52"/>
    </row>
    <row r="5" spans="1:9" s="30" customFormat="1" ht="21">
      <c r="A5" s="53" t="s">
        <v>9</v>
      </c>
      <c r="B5" s="49">
        <f>SUM(B6:B11)</f>
        <v>338491</v>
      </c>
      <c r="C5" s="49"/>
      <c r="D5" s="49"/>
      <c r="E5" s="49"/>
      <c r="F5" s="49"/>
      <c r="G5" s="49"/>
      <c r="H5" s="49"/>
      <c r="I5" s="49"/>
    </row>
    <row r="6" spans="1:9" s="20" customFormat="1" ht="21">
      <c r="A6" s="38" t="s">
        <v>78</v>
      </c>
      <c r="B6" s="45"/>
      <c r="C6" s="45"/>
      <c r="D6" s="45"/>
      <c r="E6" s="45"/>
      <c r="F6" s="45"/>
      <c r="G6" s="45"/>
      <c r="H6" s="45"/>
      <c r="I6" s="45"/>
    </row>
    <row r="7" spans="1:9" s="20" customFormat="1" ht="21">
      <c r="A7" s="38" t="s">
        <v>79</v>
      </c>
      <c r="B7" s="45">
        <v>17766</v>
      </c>
      <c r="C7" s="45"/>
      <c r="D7" s="45"/>
      <c r="E7" s="45"/>
      <c r="F7" s="45"/>
      <c r="G7" s="45"/>
      <c r="H7" s="45"/>
      <c r="I7" s="45"/>
    </row>
    <row r="8" spans="1:9" s="20" customFormat="1" ht="21">
      <c r="A8" s="38" t="s">
        <v>80</v>
      </c>
      <c r="B8" s="45">
        <v>0</v>
      </c>
      <c r="C8" s="45"/>
      <c r="D8" s="45"/>
      <c r="E8" s="45"/>
      <c r="F8" s="45"/>
      <c r="G8" s="45"/>
      <c r="H8" s="45"/>
      <c r="I8" s="45"/>
    </row>
    <row r="9" spans="1:9" s="20" customFormat="1" ht="21">
      <c r="A9" s="38" t="s">
        <v>81</v>
      </c>
      <c r="B9" s="45">
        <v>60000</v>
      </c>
      <c r="C9" s="45"/>
      <c r="D9" s="45"/>
      <c r="E9" s="45"/>
      <c r="F9" s="45"/>
      <c r="G9" s="45"/>
      <c r="H9" s="45"/>
      <c r="I9" s="45"/>
    </row>
    <row r="10" spans="1:9" s="20" customFormat="1" ht="21">
      <c r="A10" s="38" t="s">
        <v>82</v>
      </c>
      <c r="B10" s="45">
        <v>54995</v>
      </c>
      <c r="C10" s="45"/>
      <c r="D10" s="45"/>
      <c r="E10" s="45"/>
      <c r="F10" s="45"/>
      <c r="G10" s="45"/>
      <c r="H10" s="45"/>
      <c r="I10" s="45"/>
    </row>
    <row r="11" spans="1:9" s="20" customFormat="1" ht="21">
      <c r="A11" s="38" t="s">
        <v>83</v>
      </c>
      <c r="B11" s="45">
        <v>205730</v>
      </c>
      <c r="C11" s="45"/>
      <c r="D11" s="45"/>
      <c r="E11" s="45"/>
      <c r="F11" s="45"/>
      <c r="G11" s="45"/>
      <c r="H11" s="45"/>
      <c r="I11" s="45"/>
    </row>
    <row r="12" spans="1:9" s="30" customFormat="1" ht="21">
      <c r="A12" s="37" t="s">
        <v>43</v>
      </c>
      <c r="B12" s="44">
        <f>SUM(B13:B17)</f>
        <v>723558</v>
      </c>
      <c r="C12" s="44"/>
      <c r="D12" s="44"/>
      <c r="E12" s="44"/>
      <c r="F12" s="44"/>
      <c r="G12" s="44"/>
      <c r="H12" s="44"/>
      <c r="I12" s="44"/>
    </row>
    <row r="13" spans="1:9" s="20" customFormat="1" ht="21">
      <c r="A13" s="38" t="s">
        <v>84</v>
      </c>
      <c r="B13" s="45">
        <v>268800</v>
      </c>
      <c r="C13" s="45"/>
      <c r="D13" s="45"/>
      <c r="E13" s="45"/>
      <c r="F13" s="45"/>
      <c r="G13" s="45"/>
      <c r="H13" s="45"/>
      <c r="I13" s="45"/>
    </row>
    <row r="14" spans="1:9" s="20" customFormat="1" ht="21">
      <c r="A14" s="38" t="s">
        <v>44</v>
      </c>
      <c r="B14" s="45">
        <v>331878</v>
      </c>
      <c r="C14" s="45"/>
      <c r="D14" s="45"/>
      <c r="E14" s="45"/>
      <c r="F14" s="45"/>
      <c r="G14" s="45"/>
      <c r="H14" s="45"/>
      <c r="I14" s="45"/>
    </row>
    <row r="15" spans="1:9" s="20" customFormat="1" ht="21">
      <c r="A15" s="38" t="s">
        <v>45</v>
      </c>
      <c r="B15" s="45">
        <v>32880</v>
      </c>
      <c r="C15" s="45"/>
      <c r="D15" s="45"/>
      <c r="E15" s="45"/>
      <c r="F15" s="45"/>
      <c r="G15" s="45"/>
      <c r="H15" s="45"/>
      <c r="I15" s="45"/>
    </row>
    <row r="16" spans="1:9" s="20" customFormat="1" ht="21">
      <c r="A16" s="38" t="s">
        <v>85</v>
      </c>
      <c r="B16" s="45">
        <v>42000</v>
      </c>
      <c r="C16" s="45"/>
      <c r="D16" s="45"/>
      <c r="E16" s="45"/>
      <c r="F16" s="45"/>
      <c r="G16" s="45"/>
      <c r="H16" s="45"/>
      <c r="I16" s="45"/>
    </row>
    <row r="17" spans="1:9" s="20" customFormat="1" ht="21">
      <c r="A17" s="38" t="s">
        <v>86</v>
      </c>
      <c r="B17" s="45">
        <v>48000</v>
      </c>
      <c r="C17" s="45"/>
      <c r="D17" s="45"/>
      <c r="E17" s="45"/>
      <c r="F17" s="45"/>
      <c r="G17" s="45"/>
      <c r="H17" s="45"/>
      <c r="I17" s="45"/>
    </row>
    <row r="18" spans="1:9" s="30" customFormat="1" ht="21">
      <c r="A18" s="37" t="s">
        <v>11</v>
      </c>
      <c r="B18" s="44">
        <f>SUM(B19:B20)</f>
        <v>85200</v>
      </c>
      <c r="C18" s="44"/>
      <c r="D18" s="44"/>
      <c r="E18" s="44"/>
      <c r="F18" s="44"/>
      <c r="G18" s="44"/>
      <c r="H18" s="44"/>
      <c r="I18" s="44"/>
    </row>
    <row r="19" spans="1:9" s="20" customFormat="1" ht="21">
      <c r="A19" s="38" t="s">
        <v>46</v>
      </c>
      <c r="B19" s="45">
        <v>60600</v>
      </c>
      <c r="C19" s="45"/>
      <c r="D19" s="45"/>
      <c r="E19" s="45"/>
      <c r="F19" s="45"/>
      <c r="G19" s="45"/>
      <c r="H19" s="45"/>
      <c r="I19" s="45"/>
    </row>
    <row r="20" spans="1:9" s="20" customFormat="1" ht="21">
      <c r="A20" s="38" t="s">
        <v>47</v>
      </c>
      <c r="B20" s="45">
        <v>24600</v>
      </c>
      <c r="C20" s="45"/>
      <c r="D20" s="45"/>
      <c r="E20" s="45"/>
      <c r="F20" s="45"/>
      <c r="G20" s="45"/>
      <c r="H20" s="45"/>
      <c r="I20" s="45"/>
    </row>
    <row r="21" spans="1:9" s="30" customFormat="1" ht="21">
      <c r="A21" s="37" t="s">
        <v>12</v>
      </c>
      <c r="B21" s="44">
        <f>SUM(B22:B23)</f>
        <v>12000</v>
      </c>
      <c r="C21" s="44"/>
      <c r="D21" s="44"/>
      <c r="E21" s="44"/>
      <c r="F21" s="44"/>
      <c r="G21" s="44"/>
      <c r="H21" s="44"/>
      <c r="I21" s="44"/>
    </row>
    <row r="22" spans="1:9" s="20" customFormat="1" ht="21">
      <c r="A22" s="38" t="s">
        <v>48</v>
      </c>
      <c r="B22" s="45"/>
      <c r="C22" s="45"/>
      <c r="D22" s="45"/>
      <c r="E22" s="45"/>
      <c r="F22" s="45"/>
      <c r="G22" s="45"/>
      <c r="H22" s="45"/>
      <c r="I22" s="45"/>
    </row>
    <row r="23" spans="1:9" s="20" customFormat="1" ht="21">
      <c r="A23" s="38" t="s">
        <v>47</v>
      </c>
      <c r="B23" s="45">
        <v>12000</v>
      </c>
      <c r="C23" s="45"/>
      <c r="D23" s="45"/>
      <c r="E23" s="45"/>
      <c r="F23" s="45"/>
      <c r="G23" s="45"/>
      <c r="H23" s="45"/>
      <c r="I23" s="45"/>
    </row>
    <row r="24" spans="1:9" s="30" customFormat="1" ht="21">
      <c r="A24" s="37" t="s">
        <v>13</v>
      </c>
      <c r="B24" s="44">
        <f>SUM(B25:B32)</f>
        <v>814400</v>
      </c>
      <c r="C24" s="44"/>
      <c r="D24" s="44"/>
      <c r="E24" s="44"/>
      <c r="F24" s="44"/>
      <c r="G24" s="44"/>
      <c r="H24" s="44"/>
      <c r="I24" s="44"/>
    </row>
    <row r="25" spans="1:9" s="20" customFormat="1" ht="21">
      <c r="A25" s="38" t="s">
        <v>87</v>
      </c>
      <c r="B25" s="45">
        <v>588000</v>
      </c>
      <c r="C25" s="45"/>
      <c r="D25" s="45"/>
      <c r="E25" s="45"/>
      <c r="F25" s="45"/>
      <c r="G25" s="45"/>
      <c r="H25" s="45"/>
      <c r="I25" s="45"/>
    </row>
    <row r="26" spans="1:9" s="20" customFormat="1" ht="21">
      <c r="A26" s="38" t="s">
        <v>161</v>
      </c>
      <c r="B26" s="45">
        <v>0</v>
      </c>
      <c r="C26" s="45"/>
      <c r="D26" s="45"/>
      <c r="E26" s="45"/>
      <c r="F26" s="45"/>
      <c r="G26" s="45"/>
      <c r="H26" s="45"/>
      <c r="I26" s="45"/>
    </row>
    <row r="27" spans="1:9" s="20" customFormat="1" ht="21">
      <c r="A27" s="38" t="s">
        <v>88</v>
      </c>
      <c r="B27" s="45">
        <v>57600</v>
      </c>
      <c r="C27" s="45"/>
      <c r="D27" s="45"/>
      <c r="E27" s="45"/>
      <c r="F27" s="45"/>
      <c r="G27" s="45"/>
      <c r="H27" s="45"/>
      <c r="I27" s="45"/>
    </row>
    <row r="28" spans="1:9" s="20" customFormat="1" ht="21">
      <c r="A28" s="38" t="s">
        <v>89</v>
      </c>
      <c r="B28" s="45">
        <v>20000</v>
      </c>
      <c r="C28" s="45"/>
      <c r="D28" s="45"/>
      <c r="E28" s="45"/>
      <c r="F28" s="45"/>
      <c r="G28" s="45"/>
      <c r="H28" s="45"/>
      <c r="I28" s="45"/>
    </row>
    <row r="29" spans="1:9" s="20" customFormat="1" ht="21">
      <c r="A29" s="38" t="s">
        <v>50</v>
      </c>
      <c r="B29" s="45">
        <v>40000</v>
      </c>
      <c r="C29" s="45"/>
      <c r="D29" s="45"/>
      <c r="E29" s="45"/>
      <c r="F29" s="45"/>
      <c r="G29" s="45"/>
      <c r="H29" s="45"/>
      <c r="I29" s="45"/>
    </row>
    <row r="30" spans="1:9" s="20" customFormat="1" ht="21">
      <c r="A30" s="38" t="s">
        <v>51</v>
      </c>
      <c r="B30" s="45">
        <v>28800</v>
      </c>
      <c r="C30" s="45"/>
      <c r="D30" s="45"/>
      <c r="E30" s="45"/>
      <c r="F30" s="45"/>
      <c r="G30" s="45"/>
      <c r="H30" s="45"/>
      <c r="I30" s="45"/>
    </row>
    <row r="31" spans="1:9" s="20" customFormat="1" ht="21">
      <c r="A31" s="38" t="s">
        <v>90</v>
      </c>
      <c r="B31" s="45">
        <v>50000</v>
      </c>
      <c r="C31" s="45"/>
      <c r="D31" s="45"/>
      <c r="E31" s="45"/>
      <c r="F31" s="45"/>
      <c r="G31" s="45"/>
      <c r="H31" s="45"/>
      <c r="I31" s="45"/>
    </row>
    <row r="32" spans="1:9" s="20" customFormat="1" ht="21">
      <c r="A32" s="38" t="s">
        <v>52</v>
      </c>
      <c r="B32" s="45">
        <v>30000</v>
      </c>
      <c r="C32" s="45"/>
      <c r="D32" s="45"/>
      <c r="E32" s="45"/>
      <c r="F32" s="45"/>
      <c r="G32" s="45"/>
      <c r="H32" s="45"/>
      <c r="I32" s="45"/>
    </row>
    <row r="33" spans="1:9" s="30" customFormat="1" ht="21">
      <c r="A33" s="37" t="s">
        <v>14</v>
      </c>
      <c r="B33" s="44">
        <f>SUM(B34+B35+B36+B37+B42+B43+B44+B45+B46+B47+B48+B49+B50+B51+B52+B53)</f>
        <v>909300</v>
      </c>
      <c r="C33" s="44"/>
      <c r="D33" s="44"/>
      <c r="E33" s="44"/>
      <c r="F33" s="44"/>
      <c r="G33" s="44"/>
      <c r="H33" s="44"/>
      <c r="I33" s="44"/>
    </row>
    <row r="34" spans="1:9" s="20" customFormat="1" ht="21">
      <c r="A34" s="38" t="s">
        <v>53</v>
      </c>
      <c r="B34" s="45">
        <v>40000</v>
      </c>
      <c r="C34" s="45"/>
      <c r="D34" s="45"/>
      <c r="E34" s="45"/>
      <c r="F34" s="45"/>
      <c r="G34" s="45"/>
      <c r="H34" s="45"/>
      <c r="I34" s="45"/>
    </row>
    <row r="35" spans="1:9" s="20" customFormat="1" ht="21">
      <c r="A35" s="38" t="s">
        <v>54</v>
      </c>
      <c r="B35" s="45">
        <v>20000</v>
      </c>
      <c r="C35" s="45"/>
      <c r="D35" s="45"/>
      <c r="E35" s="45"/>
      <c r="F35" s="45"/>
      <c r="G35" s="45"/>
      <c r="H35" s="45"/>
      <c r="I35" s="45"/>
    </row>
    <row r="36" spans="1:9" s="20" customFormat="1" ht="21">
      <c r="A36" s="38" t="s">
        <v>55</v>
      </c>
      <c r="B36" s="45">
        <v>10000</v>
      </c>
      <c r="C36" s="45"/>
      <c r="D36" s="45"/>
      <c r="E36" s="45"/>
      <c r="F36" s="45"/>
      <c r="G36" s="45"/>
      <c r="H36" s="45"/>
      <c r="I36" s="45"/>
    </row>
    <row r="37" spans="1:9" s="20" customFormat="1" ht="21">
      <c r="A37" s="38" t="s">
        <v>56</v>
      </c>
      <c r="B37" s="45">
        <v>80000</v>
      </c>
      <c r="C37" s="45"/>
      <c r="D37" s="45"/>
      <c r="E37" s="45"/>
      <c r="F37" s="45"/>
      <c r="G37" s="45"/>
      <c r="H37" s="45"/>
      <c r="I37" s="45"/>
    </row>
    <row r="38" spans="1:9" s="56" customFormat="1" ht="21">
      <c r="A38" s="54"/>
      <c r="B38" s="55"/>
      <c r="C38" s="55"/>
      <c r="D38" s="55"/>
      <c r="E38" s="55"/>
      <c r="F38" s="55"/>
      <c r="G38" s="55"/>
      <c r="H38" s="55"/>
      <c r="I38" s="55"/>
    </row>
    <row r="39" spans="2:9" s="56" customFormat="1" ht="21">
      <c r="B39" s="57"/>
      <c r="C39" s="57"/>
      <c r="D39" s="57"/>
      <c r="E39" s="57"/>
      <c r="F39" s="57"/>
      <c r="G39" s="57"/>
      <c r="H39" s="57"/>
      <c r="I39" s="57"/>
    </row>
    <row r="40" spans="2:9" s="56" customFormat="1" ht="21">
      <c r="B40" s="57"/>
      <c r="C40" s="57"/>
      <c r="D40" s="57"/>
      <c r="E40" s="57"/>
      <c r="F40" s="57"/>
      <c r="G40" s="57"/>
      <c r="H40" s="57"/>
      <c r="I40" s="57"/>
    </row>
    <row r="41" spans="1:9" s="30" customFormat="1" ht="25.5" customHeight="1">
      <c r="A41" s="52" t="s">
        <v>3</v>
      </c>
      <c r="B41" s="52" t="s">
        <v>36</v>
      </c>
      <c r="C41" s="52"/>
      <c r="D41" s="52"/>
      <c r="E41" s="52"/>
      <c r="F41" s="52"/>
      <c r="G41" s="52"/>
      <c r="H41" s="52"/>
      <c r="I41" s="52"/>
    </row>
    <row r="42" spans="1:9" s="20" customFormat="1" ht="25.5" customHeight="1">
      <c r="A42" s="58" t="s">
        <v>162</v>
      </c>
      <c r="B42" s="59">
        <v>8300</v>
      </c>
      <c r="C42" s="45"/>
      <c r="D42" s="45"/>
      <c r="E42" s="45"/>
      <c r="F42" s="45"/>
      <c r="G42" s="45"/>
      <c r="H42" s="45"/>
      <c r="I42" s="45"/>
    </row>
    <row r="43" spans="1:9" s="20" customFormat="1" ht="21">
      <c r="A43" s="38" t="s">
        <v>91</v>
      </c>
      <c r="B43" s="45">
        <v>255000</v>
      </c>
      <c r="C43" s="45"/>
      <c r="D43" s="45"/>
      <c r="E43" s="45"/>
      <c r="F43" s="45"/>
      <c r="G43" s="45"/>
      <c r="H43" s="45"/>
      <c r="I43" s="45"/>
    </row>
    <row r="44" spans="1:9" s="20" customFormat="1" ht="21">
      <c r="A44" s="38" t="s">
        <v>92</v>
      </c>
      <c r="B44" s="45">
        <v>50000</v>
      </c>
      <c r="C44" s="45"/>
      <c r="D44" s="45"/>
      <c r="E44" s="45"/>
      <c r="F44" s="45"/>
      <c r="G44" s="45"/>
      <c r="H44" s="45"/>
      <c r="I44" s="45"/>
    </row>
    <row r="45" spans="1:9" s="20" customFormat="1" ht="21">
      <c r="A45" s="38" t="s">
        <v>93</v>
      </c>
      <c r="B45" s="45">
        <v>5000</v>
      </c>
      <c r="C45" s="45"/>
      <c r="D45" s="45"/>
      <c r="E45" s="45"/>
      <c r="F45" s="45"/>
      <c r="G45" s="45"/>
      <c r="H45" s="45"/>
      <c r="I45" s="45"/>
    </row>
    <row r="46" spans="1:9" s="20" customFormat="1" ht="21">
      <c r="A46" s="38" t="s">
        <v>94</v>
      </c>
      <c r="B46" s="45">
        <v>4000</v>
      </c>
      <c r="C46" s="45"/>
      <c r="D46" s="45"/>
      <c r="E46" s="45"/>
      <c r="F46" s="45"/>
      <c r="G46" s="45"/>
      <c r="H46" s="45"/>
      <c r="I46" s="45"/>
    </row>
    <row r="47" spans="1:9" s="20" customFormat="1" ht="21">
      <c r="A47" s="38" t="s">
        <v>95</v>
      </c>
      <c r="B47" s="45">
        <v>5000</v>
      </c>
      <c r="C47" s="45"/>
      <c r="D47" s="45"/>
      <c r="E47" s="45"/>
      <c r="F47" s="45"/>
      <c r="G47" s="45"/>
      <c r="H47" s="45"/>
      <c r="I47" s="45"/>
    </row>
    <row r="48" spans="1:9" s="20" customFormat="1" ht="21">
      <c r="A48" s="38" t="s">
        <v>96</v>
      </c>
      <c r="B48" s="45">
        <v>20000</v>
      </c>
      <c r="C48" s="45"/>
      <c r="D48" s="45"/>
      <c r="E48" s="45"/>
      <c r="F48" s="45"/>
      <c r="G48" s="45"/>
      <c r="H48" s="45"/>
      <c r="I48" s="45"/>
    </row>
    <row r="49" spans="1:9" s="20" customFormat="1" ht="21">
      <c r="A49" s="38" t="s">
        <v>97</v>
      </c>
      <c r="B49" s="45">
        <v>70000</v>
      </c>
      <c r="C49" s="45"/>
      <c r="D49" s="45"/>
      <c r="E49" s="45"/>
      <c r="F49" s="45"/>
      <c r="G49" s="45"/>
      <c r="H49" s="45"/>
      <c r="I49" s="45"/>
    </row>
    <row r="50" spans="1:9" s="20" customFormat="1" ht="21">
      <c r="A50" s="38" t="s">
        <v>98</v>
      </c>
      <c r="B50" s="45">
        <v>162000</v>
      </c>
      <c r="C50" s="45"/>
      <c r="D50" s="45"/>
      <c r="E50" s="45"/>
      <c r="F50" s="45"/>
      <c r="G50" s="45"/>
      <c r="H50" s="45"/>
      <c r="I50" s="45"/>
    </row>
    <row r="51" spans="1:9" s="20" customFormat="1" ht="21">
      <c r="A51" s="38" t="s">
        <v>99</v>
      </c>
      <c r="B51" s="45">
        <v>120000</v>
      </c>
      <c r="C51" s="45"/>
      <c r="D51" s="45"/>
      <c r="E51" s="45"/>
      <c r="F51" s="45"/>
      <c r="G51" s="45"/>
      <c r="H51" s="45"/>
      <c r="I51" s="45"/>
    </row>
    <row r="52" spans="1:9" s="20" customFormat="1" ht="21">
      <c r="A52" s="38" t="s">
        <v>100</v>
      </c>
      <c r="B52" s="45">
        <v>20000</v>
      </c>
      <c r="C52" s="45"/>
      <c r="D52" s="45"/>
      <c r="E52" s="45"/>
      <c r="F52" s="45"/>
      <c r="G52" s="45"/>
      <c r="H52" s="45"/>
      <c r="I52" s="45"/>
    </row>
    <row r="53" spans="1:9" s="20" customFormat="1" ht="21">
      <c r="A53" s="38" t="s">
        <v>101</v>
      </c>
      <c r="B53" s="45">
        <v>40000</v>
      </c>
      <c r="C53" s="45"/>
      <c r="D53" s="45"/>
      <c r="E53" s="45"/>
      <c r="F53" s="45"/>
      <c r="G53" s="45"/>
      <c r="H53" s="45"/>
      <c r="I53" s="45"/>
    </row>
    <row r="54" spans="1:9" s="30" customFormat="1" ht="21">
      <c r="A54" s="37" t="s">
        <v>57</v>
      </c>
      <c r="B54" s="44">
        <f>SUM(B55:B60)</f>
        <v>80000</v>
      </c>
      <c r="C54" s="44"/>
      <c r="D54" s="44"/>
      <c r="E54" s="44"/>
      <c r="F54" s="44"/>
      <c r="G54" s="44"/>
      <c r="H54" s="44"/>
      <c r="I54" s="44"/>
    </row>
    <row r="55" spans="1:9" s="20" customFormat="1" ht="21">
      <c r="A55" s="38" t="s">
        <v>102</v>
      </c>
      <c r="B55" s="45">
        <v>50000</v>
      </c>
      <c r="C55" s="45"/>
      <c r="D55" s="45"/>
      <c r="E55" s="45"/>
      <c r="F55" s="45"/>
      <c r="G55" s="45"/>
      <c r="H55" s="45"/>
      <c r="I55" s="45"/>
    </row>
    <row r="56" spans="1:9" s="20" customFormat="1" ht="21">
      <c r="A56" s="38" t="s">
        <v>103</v>
      </c>
      <c r="B56" s="45">
        <v>5000</v>
      </c>
      <c r="C56" s="45"/>
      <c r="D56" s="45"/>
      <c r="E56" s="45"/>
      <c r="F56" s="45"/>
      <c r="G56" s="45"/>
      <c r="H56" s="45"/>
      <c r="I56" s="45"/>
    </row>
    <row r="57" spans="1:9" s="20" customFormat="1" ht="21">
      <c r="A57" s="38" t="s">
        <v>104</v>
      </c>
      <c r="B57" s="45">
        <v>10000</v>
      </c>
      <c r="C57" s="45"/>
      <c r="D57" s="45"/>
      <c r="E57" s="45"/>
      <c r="F57" s="45"/>
      <c r="G57" s="45"/>
      <c r="H57" s="45"/>
      <c r="I57" s="45"/>
    </row>
    <row r="58" spans="1:9" s="20" customFormat="1" ht="21">
      <c r="A58" s="38" t="s">
        <v>105</v>
      </c>
      <c r="B58" s="45">
        <v>5000</v>
      </c>
      <c r="C58" s="45"/>
      <c r="D58" s="45"/>
      <c r="E58" s="45"/>
      <c r="F58" s="45"/>
      <c r="G58" s="45"/>
      <c r="H58" s="45"/>
      <c r="I58" s="45"/>
    </row>
    <row r="59" spans="1:9" s="20" customFormat="1" ht="21">
      <c r="A59" s="38" t="s">
        <v>106</v>
      </c>
      <c r="B59" s="45">
        <v>5000</v>
      </c>
      <c r="C59" s="45"/>
      <c r="D59" s="45"/>
      <c r="E59" s="45"/>
      <c r="F59" s="45"/>
      <c r="G59" s="45"/>
      <c r="H59" s="45"/>
      <c r="I59" s="45"/>
    </row>
    <row r="60" spans="1:9" s="20" customFormat="1" ht="21">
      <c r="A60" s="38" t="s">
        <v>107</v>
      </c>
      <c r="B60" s="45">
        <v>5000</v>
      </c>
      <c r="C60" s="45"/>
      <c r="D60" s="45"/>
      <c r="E60" s="45"/>
      <c r="F60" s="45"/>
      <c r="G60" s="45"/>
      <c r="H60" s="45"/>
      <c r="I60" s="45"/>
    </row>
    <row r="61" spans="1:9" s="30" customFormat="1" ht="21">
      <c r="A61" s="37" t="s">
        <v>15</v>
      </c>
      <c r="B61" s="44">
        <f>SUM(B62:B66)</f>
        <v>81080</v>
      </c>
      <c r="C61" s="44"/>
      <c r="D61" s="44"/>
      <c r="E61" s="44"/>
      <c r="F61" s="44"/>
      <c r="G61" s="44"/>
      <c r="H61" s="44"/>
      <c r="I61" s="44"/>
    </row>
    <row r="62" spans="1:9" s="20" customFormat="1" ht="21">
      <c r="A62" s="38" t="s">
        <v>60</v>
      </c>
      <c r="B62" s="45">
        <v>50000</v>
      </c>
      <c r="C62" s="60"/>
      <c r="D62" s="60"/>
      <c r="E62" s="60"/>
      <c r="F62" s="60"/>
      <c r="G62" s="60"/>
      <c r="H62" s="60"/>
      <c r="I62" s="60"/>
    </row>
    <row r="63" spans="1:9" s="20" customFormat="1" ht="21">
      <c r="A63" s="38" t="s">
        <v>108</v>
      </c>
      <c r="B63" s="45">
        <v>3600</v>
      </c>
      <c r="C63" s="45"/>
      <c r="D63" s="45"/>
      <c r="E63" s="45"/>
      <c r="F63" s="45"/>
      <c r="G63" s="45"/>
      <c r="H63" s="45"/>
      <c r="I63" s="45"/>
    </row>
    <row r="64" spans="1:9" s="20" customFormat="1" ht="21">
      <c r="A64" s="38" t="s">
        <v>109</v>
      </c>
      <c r="B64" s="45">
        <v>12000</v>
      </c>
      <c r="C64" s="45"/>
      <c r="D64" s="45"/>
      <c r="E64" s="45"/>
      <c r="F64" s="45"/>
      <c r="G64" s="45"/>
      <c r="H64" s="45"/>
      <c r="I64" s="45"/>
    </row>
    <row r="65" spans="1:9" s="20" customFormat="1" ht="21">
      <c r="A65" s="38" t="s">
        <v>61</v>
      </c>
      <c r="B65" s="45">
        <v>3000</v>
      </c>
      <c r="C65" s="45"/>
      <c r="D65" s="45"/>
      <c r="E65" s="45"/>
      <c r="F65" s="45"/>
      <c r="G65" s="45"/>
      <c r="H65" s="45"/>
      <c r="I65" s="45"/>
    </row>
    <row r="66" spans="1:9" s="20" customFormat="1" ht="21">
      <c r="A66" s="38" t="s">
        <v>110</v>
      </c>
      <c r="B66" s="45">
        <v>12480</v>
      </c>
      <c r="C66" s="45"/>
      <c r="D66" s="45"/>
      <c r="E66" s="45"/>
      <c r="F66" s="45"/>
      <c r="G66" s="45"/>
      <c r="H66" s="45"/>
      <c r="I66" s="45"/>
    </row>
    <row r="67" spans="1:9" s="30" customFormat="1" ht="21">
      <c r="A67" s="37" t="s">
        <v>16</v>
      </c>
      <c r="B67" s="44">
        <v>240000</v>
      </c>
      <c r="C67" s="44"/>
      <c r="D67" s="44"/>
      <c r="E67" s="44"/>
      <c r="F67" s="44"/>
      <c r="G67" s="44"/>
      <c r="H67" s="44"/>
      <c r="I67" s="44"/>
    </row>
    <row r="68" spans="1:9" s="30" customFormat="1" ht="21">
      <c r="A68" s="37" t="s">
        <v>17</v>
      </c>
      <c r="B68" s="44">
        <v>49100</v>
      </c>
      <c r="C68" s="44"/>
      <c r="D68" s="44"/>
      <c r="E68" s="44"/>
      <c r="F68" s="44"/>
      <c r="G68" s="44"/>
      <c r="H68" s="44"/>
      <c r="I68" s="44"/>
    </row>
    <row r="69" spans="1:9" s="20" customFormat="1" ht="21">
      <c r="A69" s="40" t="s">
        <v>18</v>
      </c>
      <c r="B69" s="46" t="s">
        <v>111</v>
      </c>
      <c r="C69" s="46"/>
      <c r="D69" s="46"/>
      <c r="E69" s="46"/>
      <c r="F69" s="46"/>
      <c r="G69" s="46"/>
      <c r="H69" s="46"/>
      <c r="I69" s="45"/>
    </row>
    <row r="70" spans="1:9" s="30" customFormat="1" ht="30.75" customHeight="1" thickBot="1">
      <c r="A70" s="42" t="s">
        <v>62</v>
      </c>
      <c r="B70" s="61">
        <f>SUM(B68+B67+B61+B33+B24+B21+B18+B12+B5)</f>
        <v>3253129</v>
      </c>
      <c r="C70" s="61"/>
      <c r="D70" s="61"/>
      <c r="E70" s="61"/>
      <c r="F70" s="61"/>
      <c r="G70" s="61"/>
      <c r="H70" s="61"/>
      <c r="I70" s="61"/>
    </row>
    <row r="71" ht="22.5" thickTop="1"/>
  </sheetData>
  <sheetProtection/>
  <mergeCells count="2">
    <mergeCell ref="A2:I2"/>
    <mergeCell ref="A3:I3"/>
  </mergeCells>
  <printOptions/>
  <pageMargins left="0.5" right="0.18" top="0.47" bottom="0.6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6"/>
  <sheetViews>
    <sheetView zoomScaleSheetLayoutView="100" zoomScalePageLayoutView="0" workbookViewId="0" topLeftCell="A115">
      <selection activeCell="D119" sqref="D119"/>
    </sheetView>
  </sheetViews>
  <sheetFormatPr defaultColWidth="9.140625" defaultRowHeight="21.75"/>
  <cols>
    <col min="1" max="1" width="9.140625" style="20" customWidth="1"/>
    <col min="2" max="2" width="26.28125" style="20" customWidth="1"/>
    <col min="3" max="3" width="13.28125" style="142" customWidth="1"/>
    <col min="4" max="4" width="14.140625" style="142" customWidth="1"/>
    <col min="5" max="5" width="16.421875" style="142" customWidth="1"/>
    <col min="6" max="6" width="14.00390625" style="142" customWidth="1"/>
    <col min="7" max="10" width="9.140625" style="20" customWidth="1"/>
    <col min="11" max="11" width="24.421875" style="20" customWidth="1"/>
    <col min="12" max="12" width="12.00390625" style="20" customWidth="1"/>
    <col min="13" max="13" width="12.8515625" style="20" customWidth="1"/>
    <col min="14" max="14" width="10.8515625" style="20" customWidth="1"/>
    <col min="15" max="16384" width="9.140625" style="20" customWidth="1"/>
  </cols>
  <sheetData>
    <row r="1" spans="1:6" ht="23.25">
      <c r="A1" s="199" t="s">
        <v>0</v>
      </c>
      <c r="B1" s="199"/>
      <c r="C1" s="199"/>
      <c r="D1" s="199"/>
      <c r="E1" s="199"/>
      <c r="F1" s="199"/>
    </row>
    <row r="2" spans="1:6" ht="23.25">
      <c r="A2" s="199" t="s">
        <v>1</v>
      </c>
      <c r="B2" s="199"/>
      <c r="C2" s="199"/>
      <c r="D2" s="199"/>
      <c r="E2" s="199"/>
      <c r="F2" s="199"/>
    </row>
    <row r="3" spans="1:6" ht="23.25">
      <c r="A3" s="199" t="s">
        <v>318</v>
      </c>
      <c r="B3" s="199"/>
      <c r="C3" s="199"/>
      <c r="D3" s="199"/>
      <c r="E3" s="199"/>
      <c r="F3" s="199"/>
    </row>
    <row r="4" spans="1:6" ht="23.25">
      <c r="A4" s="199" t="s">
        <v>319</v>
      </c>
      <c r="B4" s="199"/>
      <c r="C4" s="199"/>
      <c r="D4" s="199"/>
      <c r="E4" s="199"/>
      <c r="F4" s="199"/>
    </row>
    <row r="5" spans="1:6" ht="23.25">
      <c r="A5" s="198" t="s">
        <v>2</v>
      </c>
      <c r="B5" s="198" t="s">
        <v>3</v>
      </c>
      <c r="C5" s="202" t="s">
        <v>4</v>
      </c>
      <c r="D5" s="202"/>
      <c r="E5" s="202"/>
      <c r="F5" s="202"/>
    </row>
    <row r="6" spans="1:6" ht="23.25">
      <c r="A6" s="198"/>
      <c r="B6" s="198"/>
      <c r="C6" s="163" t="s">
        <v>5</v>
      </c>
      <c r="D6" s="163" t="s">
        <v>6</v>
      </c>
      <c r="E6" s="163" t="s">
        <v>7</v>
      </c>
      <c r="F6" s="163" t="s">
        <v>8</v>
      </c>
    </row>
    <row r="7" spans="1:6" s="26" customFormat="1" ht="23.25">
      <c r="A7" s="23">
        <v>1</v>
      </c>
      <c r="B7" s="24" t="s">
        <v>9</v>
      </c>
      <c r="C7" s="139">
        <f aca="true" t="shared" si="0" ref="C7:C15">SUM(D7:F7)</f>
        <v>0</v>
      </c>
      <c r="D7" s="139">
        <v>0</v>
      </c>
      <c r="E7" s="139">
        <v>0</v>
      </c>
      <c r="F7" s="139">
        <v>0</v>
      </c>
    </row>
    <row r="8" spans="1:6" s="26" customFormat="1" ht="23.25">
      <c r="A8" s="23">
        <v>2</v>
      </c>
      <c r="B8" s="24" t="s">
        <v>301</v>
      </c>
      <c r="C8" s="139">
        <f t="shared" si="0"/>
        <v>0</v>
      </c>
      <c r="D8" s="139">
        <v>0</v>
      </c>
      <c r="E8" s="139">
        <v>0</v>
      </c>
      <c r="F8" s="139">
        <v>0</v>
      </c>
    </row>
    <row r="9" spans="1:6" s="26" customFormat="1" ht="23.25">
      <c r="A9" s="23">
        <v>3</v>
      </c>
      <c r="B9" s="24" t="s">
        <v>302</v>
      </c>
      <c r="C9" s="139">
        <f t="shared" si="0"/>
        <v>368115</v>
      </c>
      <c r="D9" s="139">
        <v>122705</v>
      </c>
      <c r="E9" s="139">
        <v>122705</v>
      </c>
      <c r="F9" s="139">
        <v>122705</v>
      </c>
    </row>
    <row r="10" spans="1:6" s="26" customFormat="1" ht="23.25">
      <c r="A10" s="23">
        <v>4</v>
      </c>
      <c r="B10" s="24" t="s">
        <v>13</v>
      </c>
      <c r="C10" s="139">
        <f t="shared" si="0"/>
        <v>17175</v>
      </c>
      <c r="D10" s="139">
        <v>1775</v>
      </c>
      <c r="E10" s="139">
        <v>15400</v>
      </c>
      <c r="F10" s="139">
        <v>0</v>
      </c>
    </row>
    <row r="11" spans="1:6" s="26" customFormat="1" ht="23.25">
      <c r="A11" s="23">
        <v>5</v>
      </c>
      <c r="B11" s="24" t="s">
        <v>14</v>
      </c>
      <c r="C11" s="139">
        <f t="shared" si="0"/>
        <v>16700</v>
      </c>
      <c r="D11" s="139">
        <v>13200</v>
      </c>
      <c r="E11" s="139">
        <v>3500</v>
      </c>
      <c r="F11" s="139">
        <v>0</v>
      </c>
    </row>
    <row r="12" spans="1:6" s="26" customFormat="1" ht="23.25">
      <c r="A12" s="23">
        <v>6</v>
      </c>
      <c r="B12" s="24" t="s">
        <v>57</v>
      </c>
      <c r="C12" s="139">
        <f t="shared" si="0"/>
        <v>32000</v>
      </c>
      <c r="D12" s="139">
        <v>0</v>
      </c>
      <c r="E12" s="139">
        <v>5000</v>
      </c>
      <c r="F12" s="139">
        <v>27000</v>
      </c>
    </row>
    <row r="13" spans="1:6" s="26" customFormat="1" ht="23.25">
      <c r="A13" s="23">
        <v>7</v>
      </c>
      <c r="B13" s="24" t="s">
        <v>15</v>
      </c>
      <c r="C13" s="139">
        <f t="shared" si="0"/>
        <v>900</v>
      </c>
      <c r="D13" s="139">
        <v>300</v>
      </c>
      <c r="E13" s="139">
        <v>0</v>
      </c>
      <c r="F13" s="139">
        <v>600</v>
      </c>
    </row>
    <row r="14" spans="1:6" s="26" customFormat="1" ht="23.25">
      <c r="A14" s="23">
        <v>8</v>
      </c>
      <c r="B14" s="24" t="s">
        <v>16</v>
      </c>
      <c r="C14" s="139">
        <f t="shared" si="0"/>
        <v>0</v>
      </c>
      <c r="D14" s="139">
        <v>0</v>
      </c>
      <c r="E14" s="139">
        <v>0</v>
      </c>
      <c r="F14" s="139">
        <v>0</v>
      </c>
    </row>
    <row r="15" spans="1:6" s="26" customFormat="1" ht="23.25">
      <c r="A15" s="23">
        <v>9</v>
      </c>
      <c r="B15" s="24" t="s">
        <v>17</v>
      </c>
      <c r="C15" s="139">
        <f t="shared" si="0"/>
        <v>0</v>
      </c>
      <c r="D15" s="139">
        <v>0</v>
      </c>
      <c r="E15" s="139">
        <v>0</v>
      </c>
      <c r="F15" s="139">
        <v>0</v>
      </c>
    </row>
    <row r="16" spans="1:6" s="26" customFormat="1" ht="23.25">
      <c r="A16" s="23">
        <v>10</v>
      </c>
      <c r="B16" s="24" t="s">
        <v>18</v>
      </c>
      <c r="C16" s="139">
        <f>SUM(D16:F16)</f>
        <v>0</v>
      </c>
      <c r="D16" s="139">
        <v>0</v>
      </c>
      <c r="E16" s="139">
        <v>0</v>
      </c>
      <c r="F16" s="139">
        <v>0</v>
      </c>
    </row>
    <row r="17" spans="1:6" s="26" customFormat="1" ht="23.25">
      <c r="A17" s="27">
        <v>11</v>
      </c>
      <c r="B17" s="28" t="s">
        <v>292</v>
      </c>
      <c r="C17" s="140">
        <f>SUM(D17:F17)</f>
        <v>0</v>
      </c>
      <c r="D17" s="140">
        <v>0</v>
      </c>
      <c r="E17" s="140">
        <v>0</v>
      </c>
      <c r="F17" s="140">
        <v>0</v>
      </c>
    </row>
    <row r="18" spans="1:6" s="26" customFormat="1" ht="33" customHeight="1">
      <c r="A18" s="196" t="s">
        <v>5</v>
      </c>
      <c r="B18" s="196"/>
      <c r="C18" s="157">
        <f>SUM(C7:C17)</f>
        <v>434890</v>
      </c>
      <c r="D18" s="157">
        <f>SUM(D7:D17)</f>
        <v>137980</v>
      </c>
      <c r="E18" s="157">
        <f>SUM(E7:E17)</f>
        <v>146605</v>
      </c>
      <c r="F18" s="157">
        <f>SUM(F7:F17)</f>
        <v>150305</v>
      </c>
    </row>
    <row r="20" spans="1:2" ht="21">
      <c r="A20" s="30" t="s">
        <v>19</v>
      </c>
      <c r="B20" s="20" t="s">
        <v>20</v>
      </c>
    </row>
    <row r="21" ht="21">
      <c r="B21" s="20" t="s">
        <v>20</v>
      </c>
    </row>
    <row r="22" ht="21">
      <c r="B22" s="20" t="s">
        <v>20</v>
      </c>
    </row>
    <row r="23" ht="21">
      <c r="B23" s="20" t="s">
        <v>20</v>
      </c>
    </row>
    <row r="26" spans="1:6" s="190" customFormat="1" ht="23.25">
      <c r="A26" s="192" t="s">
        <v>21</v>
      </c>
      <c r="C26" s="193" t="s">
        <v>22</v>
      </c>
      <c r="D26" s="194" t="s">
        <v>21</v>
      </c>
      <c r="E26" s="194"/>
      <c r="F26" s="194" t="s">
        <v>31</v>
      </c>
    </row>
    <row r="27" spans="2:12" s="26" customFormat="1" ht="23.25">
      <c r="B27" s="33" t="s">
        <v>293</v>
      </c>
      <c r="C27" s="174"/>
      <c r="D27" s="203" t="s">
        <v>304</v>
      </c>
      <c r="E27" s="203"/>
      <c r="L27" s="165"/>
    </row>
    <row r="28" spans="2:12" s="26" customFormat="1" ht="23.25">
      <c r="B28" s="33" t="s">
        <v>303</v>
      </c>
      <c r="C28" s="174"/>
      <c r="D28" s="69" t="s">
        <v>307</v>
      </c>
      <c r="E28" s="69"/>
      <c r="F28" s="69"/>
      <c r="L28" s="165"/>
    </row>
    <row r="29" spans="4:6" ht="23.25">
      <c r="D29" s="195"/>
      <c r="E29" s="195"/>
      <c r="F29" s="156"/>
    </row>
    <row r="30" spans="4:6" ht="23.25">
      <c r="D30" s="189"/>
      <c r="E30" s="189"/>
      <c r="F30" s="156"/>
    </row>
    <row r="31" spans="4:6" ht="23.25">
      <c r="D31" s="189"/>
      <c r="E31" s="189"/>
      <c r="F31" s="156"/>
    </row>
    <row r="36" spans="1:6" ht="23.25">
      <c r="A36" s="199" t="s">
        <v>0</v>
      </c>
      <c r="B36" s="199"/>
      <c r="C36" s="199"/>
      <c r="D36" s="199"/>
      <c r="E36" s="199"/>
      <c r="F36" s="199"/>
    </row>
    <row r="37" spans="1:6" ht="23.25">
      <c r="A37" s="199" t="s">
        <v>1</v>
      </c>
      <c r="B37" s="199"/>
      <c r="C37" s="199"/>
      <c r="D37" s="199"/>
      <c r="E37" s="199"/>
      <c r="F37" s="199"/>
    </row>
    <row r="38" spans="1:6" ht="23.25">
      <c r="A38" s="199" t="s">
        <v>318</v>
      </c>
      <c r="B38" s="199"/>
      <c r="C38" s="199"/>
      <c r="D38" s="199"/>
      <c r="E38" s="199"/>
      <c r="F38" s="199"/>
    </row>
    <row r="39" spans="1:6" ht="23.25">
      <c r="A39" s="199" t="s">
        <v>322</v>
      </c>
      <c r="B39" s="199"/>
      <c r="C39" s="199"/>
      <c r="D39" s="199"/>
      <c r="E39" s="199"/>
      <c r="F39" s="199"/>
    </row>
    <row r="40" spans="1:6" ht="23.25">
      <c r="A40" s="198" t="s">
        <v>2</v>
      </c>
      <c r="B40" s="198" t="s">
        <v>3</v>
      </c>
      <c r="C40" s="202" t="s">
        <v>4</v>
      </c>
      <c r="D40" s="202"/>
      <c r="E40" s="202"/>
      <c r="F40" s="202"/>
    </row>
    <row r="41" spans="1:6" ht="23.25">
      <c r="A41" s="198"/>
      <c r="B41" s="198"/>
      <c r="C41" s="163" t="s">
        <v>5</v>
      </c>
      <c r="D41" s="154" t="s">
        <v>23</v>
      </c>
      <c r="E41" s="154" t="s">
        <v>24</v>
      </c>
      <c r="F41" s="154" t="s">
        <v>25</v>
      </c>
    </row>
    <row r="42" spans="1:6" ht="23.25">
      <c r="A42" s="23">
        <v>1</v>
      </c>
      <c r="B42" s="24" t="s">
        <v>9</v>
      </c>
      <c r="C42" s="139">
        <f>SUM(D42:F42)</f>
        <v>0</v>
      </c>
      <c r="D42" s="139">
        <v>0</v>
      </c>
      <c r="E42" s="139">
        <v>0</v>
      </c>
      <c r="F42" s="139">
        <v>0</v>
      </c>
    </row>
    <row r="43" spans="1:6" ht="23.25">
      <c r="A43" s="23">
        <v>2</v>
      </c>
      <c r="B43" s="24" t="s">
        <v>301</v>
      </c>
      <c r="C43" s="139">
        <f aca="true" t="shared" si="1" ref="C43:C52">SUM(D43:F43)</f>
        <v>0</v>
      </c>
      <c r="D43" s="139">
        <v>0</v>
      </c>
      <c r="E43" s="139">
        <v>0</v>
      </c>
      <c r="F43" s="139">
        <v>0</v>
      </c>
    </row>
    <row r="44" spans="1:6" ht="23.25">
      <c r="A44" s="23">
        <v>3</v>
      </c>
      <c r="B44" s="24" t="s">
        <v>302</v>
      </c>
      <c r="C44" s="139">
        <f t="shared" si="1"/>
        <v>368115</v>
      </c>
      <c r="D44" s="139">
        <v>122705</v>
      </c>
      <c r="E44" s="139">
        <v>122705</v>
      </c>
      <c r="F44" s="139">
        <v>122705</v>
      </c>
    </row>
    <row r="45" spans="1:6" ht="23.25">
      <c r="A45" s="23">
        <v>4</v>
      </c>
      <c r="B45" s="24" t="s">
        <v>13</v>
      </c>
      <c r="C45" s="139">
        <f t="shared" si="1"/>
        <v>0</v>
      </c>
      <c r="D45" s="139">
        <v>0</v>
      </c>
      <c r="E45" s="139">
        <v>0</v>
      </c>
      <c r="F45" s="139">
        <v>0</v>
      </c>
    </row>
    <row r="46" spans="1:6" ht="23.25">
      <c r="A46" s="23">
        <v>5</v>
      </c>
      <c r="B46" s="24" t="s">
        <v>14</v>
      </c>
      <c r="C46" s="139">
        <f t="shared" si="1"/>
        <v>650</v>
      </c>
      <c r="D46" s="139">
        <v>650</v>
      </c>
      <c r="E46" s="139">
        <v>0</v>
      </c>
      <c r="F46" s="139">
        <v>0</v>
      </c>
    </row>
    <row r="47" spans="1:6" ht="23.25">
      <c r="A47" s="23">
        <v>6</v>
      </c>
      <c r="B47" s="24" t="s">
        <v>57</v>
      </c>
      <c r="C47" s="139">
        <f t="shared" si="1"/>
        <v>25200</v>
      </c>
      <c r="D47" s="139">
        <v>4000</v>
      </c>
      <c r="E47" s="139">
        <v>21200</v>
      </c>
      <c r="F47" s="139">
        <v>0</v>
      </c>
    </row>
    <row r="48" spans="1:6" ht="23.25">
      <c r="A48" s="23">
        <v>7</v>
      </c>
      <c r="B48" s="24" t="s">
        <v>15</v>
      </c>
      <c r="C48" s="139">
        <f t="shared" si="1"/>
        <v>940</v>
      </c>
      <c r="D48" s="139">
        <v>940</v>
      </c>
      <c r="E48" s="139">
        <v>0</v>
      </c>
      <c r="F48" s="139">
        <v>0</v>
      </c>
    </row>
    <row r="49" spans="1:6" ht="23.25">
      <c r="A49" s="23">
        <v>8</v>
      </c>
      <c r="B49" s="24" t="s">
        <v>16</v>
      </c>
      <c r="C49" s="139">
        <f t="shared" si="1"/>
        <v>0</v>
      </c>
      <c r="D49" s="139">
        <v>0</v>
      </c>
      <c r="E49" s="139">
        <v>0</v>
      </c>
      <c r="F49" s="139">
        <v>0</v>
      </c>
    </row>
    <row r="50" spans="1:6" ht="23.25">
      <c r="A50" s="23">
        <v>9</v>
      </c>
      <c r="B50" s="24" t="s">
        <v>17</v>
      </c>
      <c r="C50" s="139">
        <f t="shared" si="1"/>
        <v>0</v>
      </c>
      <c r="D50" s="139">
        <v>0</v>
      </c>
      <c r="E50" s="139">
        <v>0</v>
      </c>
      <c r="F50" s="139">
        <v>0</v>
      </c>
    </row>
    <row r="51" spans="1:6" ht="23.25">
      <c r="A51" s="23">
        <v>10</v>
      </c>
      <c r="B51" s="24" t="s">
        <v>18</v>
      </c>
      <c r="C51" s="139">
        <f t="shared" si="1"/>
        <v>0</v>
      </c>
      <c r="D51" s="139">
        <v>0</v>
      </c>
      <c r="E51" s="139">
        <v>0</v>
      </c>
      <c r="F51" s="139">
        <v>0</v>
      </c>
    </row>
    <row r="52" spans="1:6" s="26" customFormat="1" ht="23.25">
      <c r="A52" s="27">
        <v>11</v>
      </c>
      <c r="B52" s="28" t="s">
        <v>292</v>
      </c>
      <c r="C52" s="140">
        <f t="shared" si="1"/>
        <v>0</v>
      </c>
      <c r="D52" s="140">
        <v>0</v>
      </c>
      <c r="E52" s="140">
        <v>0</v>
      </c>
      <c r="F52" s="140">
        <v>0</v>
      </c>
    </row>
    <row r="53" spans="1:6" ht="23.25">
      <c r="A53" s="201" t="s">
        <v>5</v>
      </c>
      <c r="B53" s="201"/>
      <c r="C53" s="140">
        <f>SUM(C42:C52)</f>
        <v>394905</v>
      </c>
      <c r="D53" s="140">
        <f>SUM(D42:D52)</f>
        <v>128295</v>
      </c>
      <c r="E53" s="140">
        <f>SUM(E42:E52)</f>
        <v>143905</v>
      </c>
      <c r="F53" s="140">
        <f>SUM(F42:F52)</f>
        <v>122705</v>
      </c>
    </row>
    <row r="55" spans="1:2" ht="21">
      <c r="A55" s="30" t="s">
        <v>19</v>
      </c>
      <c r="B55" s="20" t="s">
        <v>20</v>
      </c>
    </row>
    <row r="56" ht="21">
      <c r="B56" s="20" t="s">
        <v>20</v>
      </c>
    </row>
    <row r="57" ht="21">
      <c r="B57" s="20" t="s">
        <v>20</v>
      </c>
    </row>
    <row r="58" ht="21">
      <c r="B58" s="20" t="s">
        <v>20</v>
      </c>
    </row>
    <row r="61" spans="1:6" s="190" customFormat="1" ht="23.25">
      <c r="A61" s="192" t="s">
        <v>21</v>
      </c>
      <c r="C61" s="193" t="s">
        <v>22</v>
      </c>
      <c r="D61" s="194" t="s">
        <v>21</v>
      </c>
      <c r="E61" s="194"/>
      <c r="F61" s="194" t="s">
        <v>31</v>
      </c>
    </row>
    <row r="62" spans="2:12" s="26" customFormat="1" ht="23.25">
      <c r="B62" s="33" t="s">
        <v>293</v>
      </c>
      <c r="C62" s="174"/>
      <c r="D62" s="203" t="s">
        <v>304</v>
      </c>
      <c r="E62" s="203"/>
      <c r="L62" s="165"/>
    </row>
    <row r="63" spans="2:12" s="26" customFormat="1" ht="23.25">
      <c r="B63" s="33" t="s">
        <v>303</v>
      </c>
      <c r="C63" s="174"/>
      <c r="D63" s="69" t="s">
        <v>307</v>
      </c>
      <c r="E63" s="69"/>
      <c r="F63" s="69"/>
      <c r="L63" s="165"/>
    </row>
    <row r="64" spans="4:6" ht="23.25">
      <c r="D64" s="195"/>
      <c r="E64" s="195"/>
      <c r="F64" s="156"/>
    </row>
    <row r="72" spans="1:6" ht="23.25">
      <c r="A72" s="199" t="s">
        <v>0</v>
      </c>
      <c r="B72" s="199"/>
      <c r="C72" s="199"/>
      <c r="D72" s="199"/>
      <c r="E72" s="199"/>
      <c r="F72" s="199"/>
    </row>
    <row r="73" spans="1:6" ht="23.25">
      <c r="A73" s="199" t="s">
        <v>1</v>
      </c>
      <c r="B73" s="199"/>
      <c r="C73" s="199"/>
      <c r="D73" s="199"/>
      <c r="E73" s="199"/>
      <c r="F73" s="199"/>
    </row>
    <row r="74" spans="1:6" ht="23.25">
      <c r="A74" s="199" t="s">
        <v>318</v>
      </c>
      <c r="B74" s="199"/>
      <c r="C74" s="199"/>
      <c r="D74" s="199"/>
      <c r="E74" s="199"/>
      <c r="F74" s="199"/>
    </row>
    <row r="75" spans="1:6" ht="23.25">
      <c r="A75" s="199" t="s">
        <v>321</v>
      </c>
      <c r="B75" s="199"/>
      <c r="C75" s="199"/>
      <c r="D75" s="199"/>
      <c r="E75" s="199"/>
      <c r="F75" s="199"/>
    </row>
    <row r="76" spans="1:6" ht="23.25">
      <c r="A76" s="198" t="s">
        <v>2</v>
      </c>
      <c r="B76" s="198" t="s">
        <v>3</v>
      </c>
      <c r="C76" s="202" t="s">
        <v>4</v>
      </c>
      <c r="D76" s="202"/>
      <c r="E76" s="202"/>
      <c r="F76" s="202"/>
    </row>
    <row r="77" spans="1:6" ht="23.25">
      <c r="A77" s="198"/>
      <c r="B77" s="198"/>
      <c r="C77" s="163" t="s">
        <v>5</v>
      </c>
      <c r="D77" s="154" t="s">
        <v>26</v>
      </c>
      <c r="E77" s="154" t="s">
        <v>27</v>
      </c>
      <c r="F77" s="154" t="s">
        <v>28</v>
      </c>
    </row>
    <row r="78" spans="1:6" ht="23.25">
      <c r="A78" s="23">
        <v>1</v>
      </c>
      <c r="B78" s="24" t="s">
        <v>9</v>
      </c>
      <c r="C78" s="139">
        <f>SUM(D78:F78)</f>
        <v>0</v>
      </c>
      <c r="D78" s="139">
        <v>0</v>
      </c>
      <c r="E78" s="139">
        <v>0</v>
      </c>
      <c r="F78" s="139">
        <v>0</v>
      </c>
    </row>
    <row r="79" spans="1:6" ht="23.25">
      <c r="A79" s="23">
        <v>2</v>
      </c>
      <c r="B79" s="24" t="s">
        <v>301</v>
      </c>
      <c r="C79" s="139">
        <f aca="true" t="shared" si="2" ref="C79:C88">SUM(D79:F79)</f>
        <v>0</v>
      </c>
      <c r="D79" s="139">
        <v>0</v>
      </c>
      <c r="E79" s="139">
        <v>0</v>
      </c>
      <c r="F79" s="139">
        <v>0</v>
      </c>
    </row>
    <row r="80" spans="1:6" ht="23.25">
      <c r="A80" s="23">
        <v>3</v>
      </c>
      <c r="B80" s="24" t="s">
        <v>302</v>
      </c>
      <c r="C80" s="139">
        <f t="shared" si="2"/>
        <v>373215</v>
      </c>
      <c r="D80" s="139">
        <v>124405</v>
      </c>
      <c r="E80" s="139">
        <v>124405</v>
      </c>
      <c r="F80" s="139">
        <v>124405</v>
      </c>
    </row>
    <row r="81" spans="1:6" ht="23.25">
      <c r="A81" s="23">
        <v>4</v>
      </c>
      <c r="B81" s="24" t="s">
        <v>13</v>
      </c>
      <c r="C81" s="139">
        <f t="shared" si="2"/>
        <v>8500</v>
      </c>
      <c r="D81" s="139">
        <v>2500</v>
      </c>
      <c r="E81" s="139">
        <v>4000</v>
      </c>
      <c r="F81" s="139">
        <v>2000</v>
      </c>
    </row>
    <row r="82" spans="1:6" ht="23.25">
      <c r="A82" s="23">
        <v>5</v>
      </c>
      <c r="B82" s="24" t="s">
        <v>14</v>
      </c>
      <c r="C82" s="139">
        <f t="shared" si="2"/>
        <v>46400</v>
      </c>
      <c r="D82" s="139">
        <v>6400</v>
      </c>
      <c r="E82" s="139">
        <v>20000</v>
      </c>
      <c r="F82" s="139">
        <v>20000</v>
      </c>
    </row>
    <row r="83" spans="1:6" ht="23.25">
      <c r="A83" s="23">
        <v>6</v>
      </c>
      <c r="B83" s="24" t="s">
        <v>57</v>
      </c>
      <c r="C83" s="139">
        <f t="shared" si="2"/>
        <v>12000</v>
      </c>
      <c r="D83" s="139">
        <v>2000</v>
      </c>
      <c r="E83" s="139">
        <v>5000</v>
      </c>
      <c r="F83" s="139">
        <v>5000</v>
      </c>
    </row>
    <row r="84" spans="1:6" ht="23.25">
      <c r="A84" s="23">
        <v>7</v>
      </c>
      <c r="B84" s="24" t="s">
        <v>15</v>
      </c>
      <c r="C84" s="139">
        <f t="shared" si="2"/>
        <v>0</v>
      </c>
      <c r="D84" s="139">
        <v>0</v>
      </c>
      <c r="E84" s="139">
        <v>0</v>
      </c>
      <c r="F84" s="139">
        <v>0</v>
      </c>
    </row>
    <row r="85" spans="1:6" ht="23.25">
      <c r="A85" s="23">
        <v>8</v>
      </c>
      <c r="B85" s="24" t="s">
        <v>16</v>
      </c>
      <c r="C85" s="139">
        <f t="shared" si="2"/>
        <v>0</v>
      </c>
      <c r="D85" s="139">
        <v>0</v>
      </c>
      <c r="E85" s="139">
        <v>0</v>
      </c>
      <c r="F85" s="139">
        <v>0</v>
      </c>
    </row>
    <row r="86" spans="1:6" ht="23.25">
      <c r="A86" s="23">
        <v>9</v>
      </c>
      <c r="B86" s="24" t="s">
        <v>17</v>
      </c>
      <c r="C86" s="139">
        <f t="shared" si="2"/>
        <v>10000</v>
      </c>
      <c r="D86" s="139">
        <v>0</v>
      </c>
      <c r="E86" s="139">
        <v>10000</v>
      </c>
      <c r="F86" s="139">
        <v>0</v>
      </c>
    </row>
    <row r="87" spans="1:6" ht="23.25">
      <c r="A87" s="23">
        <v>10</v>
      </c>
      <c r="B87" s="24" t="s">
        <v>18</v>
      </c>
      <c r="C87" s="139">
        <f t="shared" si="2"/>
        <v>0</v>
      </c>
      <c r="D87" s="139">
        <v>0</v>
      </c>
      <c r="E87" s="139">
        <v>0</v>
      </c>
      <c r="F87" s="139">
        <v>0</v>
      </c>
    </row>
    <row r="88" spans="1:6" s="26" customFormat="1" ht="23.25">
      <c r="A88" s="27">
        <v>11</v>
      </c>
      <c r="B88" s="28" t="s">
        <v>292</v>
      </c>
      <c r="C88" s="140">
        <f t="shared" si="2"/>
        <v>0</v>
      </c>
      <c r="D88" s="140">
        <v>0</v>
      </c>
      <c r="E88" s="140">
        <v>0</v>
      </c>
      <c r="F88" s="140">
        <v>0</v>
      </c>
    </row>
    <row r="89" spans="1:6" ht="23.25">
      <c r="A89" s="196" t="s">
        <v>5</v>
      </c>
      <c r="B89" s="196"/>
      <c r="C89" s="157">
        <f>SUM(C78:C88)</f>
        <v>450115</v>
      </c>
      <c r="D89" s="157">
        <f>SUM(D78:D88)</f>
        <v>135305</v>
      </c>
      <c r="E89" s="157">
        <f>SUM(E78:E88)</f>
        <v>163405</v>
      </c>
      <c r="F89" s="157">
        <f>SUM(F78:F88)</f>
        <v>151405</v>
      </c>
    </row>
    <row r="91" spans="1:2" ht="21">
      <c r="A91" s="30" t="s">
        <v>19</v>
      </c>
      <c r="B91" s="20" t="s">
        <v>20</v>
      </c>
    </row>
    <row r="92" ht="21">
      <c r="B92" s="20" t="s">
        <v>20</v>
      </c>
    </row>
    <row r="93" ht="21">
      <c r="B93" s="20" t="s">
        <v>20</v>
      </c>
    </row>
    <row r="94" ht="21">
      <c r="B94" s="20" t="s">
        <v>20</v>
      </c>
    </row>
    <row r="97" spans="1:6" s="190" customFormat="1" ht="23.25">
      <c r="A97" s="192" t="s">
        <v>21</v>
      </c>
      <c r="C97" s="193" t="s">
        <v>22</v>
      </c>
      <c r="D97" s="194" t="s">
        <v>21</v>
      </c>
      <c r="E97" s="194"/>
      <c r="F97" s="194" t="s">
        <v>31</v>
      </c>
    </row>
    <row r="98" spans="2:12" s="26" customFormat="1" ht="23.25">
      <c r="B98" s="33" t="s">
        <v>293</v>
      </c>
      <c r="C98" s="174"/>
      <c r="D98" s="203" t="s">
        <v>304</v>
      </c>
      <c r="E98" s="203"/>
      <c r="L98" s="165"/>
    </row>
    <row r="99" spans="2:12" s="26" customFormat="1" ht="23.25">
      <c r="B99" s="33" t="s">
        <v>303</v>
      </c>
      <c r="C99" s="174"/>
      <c r="D99" s="69" t="s">
        <v>307</v>
      </c>
      <c r="E99" s="69"/>
      <c r="F99" s="69"/>
      <c r="L99" s="165"/>
    </row>
    <row r="100" spans="4:6" ht="23.25">
      <c r="D100" s="195"/>
      <c r="E100" s="195"/>
      <c r="F100" s="156"/>
    </row>
    <row r="108" spans="1:6" ht="23.25">
      <c r="A108" s="199" t="s">
        <v>0</v>
      </c>
      <c r="B108" s="199"/>
      <c r="C108" s="199"/>
      <c r="D108" s="199"/>
      <c r="E108" s="199"/>
      <c r="F108" s="199"/>
    </row>
    <row r="109" spans="1:6" ht="23.25">
      <c r="A109" s="199" t="s">
        <v>1</v>
      </c>
      <c r="B109" s="199"/>
      <c r="C109" s="199"/>
      <c r="D109" s="199"/>
      <c r="E109" s="199"/>
      <c r="F109" s="199"/>
    </row>
    <row r="110" spans="1:6" ht="23.25">
      <c r="A110" s="199" t="s">
        <v>318</v>
      </c>
      <c r="B110" s="199"/>
      <c r="C110" s="199"/>
      <c r="D110" s="199"/>
      <c r="E110" s="199"/>
      <c r="F110" s="199"/>
    </row>
    <row r="111" spans="1:6" ht="23.25">
      <c r="A111" s="199" t="s">
        <v>320</v>
      </c>
      <c r="B111" s="199"/>
      <c r="C111" s="199"/>
      <c r="D111" s="199"/>
      <c r="E111" s="199"/>
      <c r="F111" s="199"/>
    </row>
    <row r="112" spans="1:6" ht="23.25">
      <c r="A112" s="198" t="s">
        <v>2</v>
      </c>
      <c r="B112" s="198" t="s">
        <v>3</v>
      </c>
      <c r="C112" s="202" t="s">
        <v>4</v>
      </c>
      <c r="D112" s="202"/>
      <c r="E112" s="202"/>
      <c r="F112" s="202"/>
    </row>
    <row r="113" spans="1:6" ht="23.25">
      <c r="A113" s="198"/>
      <c r="B113" s="198"/>
      <c r="C113" s="163" t="s">
        <v>5</v>
      </c>
      <c r="D113" s="154" t="s">
        <v>167</v>
      </c>
      <c r="E113" s="163" t="s">
        <v>168</v>
      </c>
      <c r="F113" s="163" t="s">
        <v>169</v>
      </c>
    </row>
    <row r="114" spans="1:6" ht="23.25">
      <c r="A114" s="23">
        <v>1</v>
      </c>
      <c r="B114" s="24" t="s">
        <v>9</v>
      </c>
      <c r="C114" s="139">
        <f>SUM(D114:F114)</f>
        <v>0</v>
      </c>
      <c r="D114" s="139">
        <v>0</v>
      </c>
      <c r="E114" s="139">
        <v>0</v>
      </c>
      <c r="F114" s="139">
        <v>0</v>
      </c>
    </row>
    <row r="115" spans="1:8" ht="23.25">
      <c r="A115" s="23">
        <v>2</v>
      </c>
      <c r="B115" s="24" t="s">
        <v>301</v>
      </c>
      <c r="C115" s="139">
        <f>SUM(D115:F115)</f>
        <v>0</v>
      </c>
      <c r="D115" s="139">
        <v>0</v>
      </c>
      <c r="E115" s="139">
        <v>0</v>
      </c>
      <c r="F115" s="139">
        <v>0</v>
      </c>
      <c r="G115" s="34"/>
      <c r="H115" s="34"/>
    </row>
    <row r="116" spans="1:7" ht="23.25">
      <c r="A116" s="23">
        <v>3</v>
      </c>
      <c r="B116" s="24" t="s">
        <v>302</v>
      </c>
      <c r="C116" s="139">
        <f aca="true" t="shared" si="3" ref="C116:C124">SUM(D116:F116)</f>
        <v>337071</v>
      </c>
      <c r="D116" s="139">
        <v>124405</v>
      </c>
      <c r="E116" s="139">
        <v>118381</v>
      </c>
      <c r="F116" s="139">
        <v>94285</v>
      </c>
      <c r="G116" s="34"/>
    </row>
    <row r="117" spans="1:7" ht="23.25">
      <c r="A117" s="23">
        <v>4</v>
      </c>
      <c r="B117" s="24" t="s">
        <v>13</v>
      </c>
      <c r="C117" s="139">
        <f t="shared" si="3"/>
        <v>10000</v>
      </c>
      <c r="D117" s="139">
        <v>5000</v>
      </c>
      <c r="E117" s="139">
        <v>2500</v>
      </c>
      <c r="F117" s="139">
        <v>2500</v>
      </c>
      <c r="G117" s="34"/>
    </row>
    <row r="118" spans="1:6" ht="23.25">
      <c r="A118" s="23">
        <v>5</v>
      </c>
      <c r="B118" s="24" t="s">
        <v>14</v>
      </c>
      <c r="C118" s="139">
        <f t="shared" si="3"/>
        <v>22600</v>
      </c>
      <c r="D118" s="139">
        <v>0</v>
      </c>
      <c r="E118" s="139">
        <v>22000</v>
      </c>
      <c r="F118" s="139">
        <v>600</v>
      </c>
    </row>
    <row r="119" spans="1:6" ht="23.25">
      <c r="A119" s="23">
        <v>6</v>
      </c>
      <c r="B119" s="24" t="s">
        <v>57</v>
      </c>
      <c r="C119" s="139">
        <f t="shared" si="3"/>
        <v>59540</v>
      </c>
      <c r="D119" s="139">
        <v>20000</v>
      </c>
      <c r="E119" s="139">
        <v>13040</v>
      </c>
      <c r="F119" s="139">
        <v>26500</v>
      </c>
    </row>
    <row r="120" spans="1:6" ht="23.25">
      <c r="A120" s="23">
        <v>7</v>
      </c>
      <c r="B120" s="24" t="s">
        <v>15</v>
      </c>
      <c r="C120" s="139">
        <f t="shared" si="3"/>
        <v>560</v>
      </c>
      <c r="D120" s="139">
        <v>0</v>
      </c>
      <c r="E120" s="139">
        <v>200</v>
      </c>
      <c r="F120" s="139">
        <v>360</v>
      </c>
    </row>
    <row r="121" spans="1:6" ht="23.25">
      <c r="A121" s="23">
        <v>8</v>
      </c>
      <c r="B121" s="24" t="s">
        <v>16</v>
      </c>
      <c r="C121" s="139">
        <f t="shared" si="3"/>
        <v>0</v>
      </c>
      <c r="D121" s="139">
        <v>0</v>
      </c>
      <c r="E121" s="139">
        <v>0</v>
      </c>
      <c r="F121" s="139">
        <v>0</v>
      </c>
    </row>
    <row r="122" spans="1:6" ht="23.25">
      <c r="A122" s="23">
        <v>9</v>
      </c>
      <c r="B122" s="24" t="s">
        <v>17</v>
      </c>
      <c r="C122" s="139">
        <f t="shared" si="3"/>
        <v>0</v>
      </c>
      <c r="D122" s="139">
        <v>0</v>
      </c>
      <c r="E122" s="139">
        <v>0</v>
      </c>
      <c r="F122" s="139">
        <v>0</v>
      </c>
    </row>
    <row r="123" spans="1:6" ht="23.25">
      <c r="A123" s="23">
        <v>10</v>
      </c>
      <c r="B123" s="24" t="s">
        <v>18</v>
      </c>
      <c r="C123" s="139">
        <f t="shared" si="3"/>
        <v>0</v>
      </c>
      <c r="D123" s="139">
        <v>0</v>
      </c>
      <c r="E123" s="139">
        <v>0</v>
      </c>
      <c r="F123" s="139">
        <v>0</v>
      </c>
    </row>
    <row r="124" spans="1:6" ht="23.25">
      <c r="A124" s="23">
        <v>11</v>
      </c>
      <c r="B124" s="28" t="s">
        <v>292</v>
      </c>
      <c r="C124" s="140">
        <f t="shared" si="3"/>
        <v>0</v>
      </c>
      <c r="D124" s="140">
        <v>0</v>
      </c>
      <c r="E124" s="140">
        <v>0</v>
      </c>
      <c r="F124" s="140">
        <v>0</v>
      </c>
    </row>
    <row r="125" spans="1:6" ht="23.25">
      <c r="A125" s="196" t="s">
        <v>5</v>
      </c>
      <c r="B125" s="196"/>
      <c r="C125" s="157">
        <f>SUM(C114:C124)</f>
        <v>429771</v>
      </c>
      <c r="D125" s="157">
        <f>SUM(D114:D124)</f>
        <v>149405</v>
      </c>
      <c r="E125" s="157">
        <f>SUM(E114:E124)</f>
        <v>156121</v>
      </c>
      <c r="F125" s="157">
        <f>SUM(F114:F124)</f>
        <v>124245</v>
      </c>
    </row>
    <row r="127" spans="1:2" ht="21">
      <c r="A127" s="30" t="s">
        <v>19</v>
      </c>
      <c r="B127" s="20" t="s">
        <v>20</v>
      </c>
    </row>
    <row r="128" ht="21">
      <c r="B128" s="20" t="s">
        <v>20</v>
      </c>
    </row>
    <row r="129" ht="21">
      <c r="B129" s="20" t="s">
        <v>20</v>
      </c>
    </row>
    <row r="130" ht="21">
      <c r="B130" s="20" t="s">
        <v>20</v>
      </c>
    </row>
    <row r="133" spans="1:6" s="190" customFormat="1" ht="23.25">
      <c r="A133" s="192" t="s">
        <v>21</v>
      </c>
      <c r="C133" s="193" t="s">
        <v>22</v>
      </c>
      <c r="D133" s="194" t="s">
        <v>21</v>
      </c>
      <c r="E133" s="194"/>
      <c r="F133" s="194" t="s">
        <v>31</v>
      </c>
    </row>
    <row r="134" spans="2:12" s="26" customFormat="1" ht="23.25">
      <c r="B134" s="33" t="s">
        <v>293</v>
      </c>
      <c r="C134" s="174"/>
      <c r="D134" s="203" t="s">
        <v>304</v>
      </c>
      <c r="E134" s="203"/>
      <c r="L134" s="165"/>
    </row>
    <row r="135" spans="2:12" s="26" customFormat="1" ht="23.25">
      <c r="B135" s="33" t="s">
        <v>303</v>
      </c>
      <c r="C135" s="174"/>
      <c r="D135" s="69" t="s">
        <v>307</v>
      </c>
      <c r="E135" s="69"/>
      <c r="F135" s="69"/>
      <c r="L135" s="165"/>
    </row>
    <row r="136" spans="4:6" ht="23.25">
      <c r="D136" s="195"/>
      <c r="E136" s="195"/>
      <c r="F136" s="156"/>
    </row>
  </sheetData>
  <sheetProtection/>
  <mergeCells count="40">
    <mergeCell ref="C5:F5"/>
    <mergeCell ref="B5:B6"/>
    <mergeCell ref="A5:A6"/>
    <mergeCell ref="A1:F1"/>
    <mergeCell ref="A2:F2"/>
    <mergeCell ref="A3:F3"/>
    <mergeCell ref="A4:F4"/>
    <mergeCell ref="A18:B18"/>
    <mergeCell ref="D27:E27"/>
    <mergeCell ref="A36:F36"/>
    <mergeCell ref="A37:F37"/>
    <mergeCell ref="A38:F38"/>
    <mergeCell ref="D29:E29"/>
    <mergeCell ref="C76:F76"/>
    <mergeCell ref="A39:F39"/>
    <mergeCell ref="A40:A41"/>
    <mergeCell ref="B40:B41"/>
    <mergeCell ref="C40:F40"/>
    <mergeCell ref="A53:B53"/>
    <mergeCell ref="D62:E62"/>
    <mergeCell ref="D100:E100"/>
    <mergeCell ref="A109:F109"/>
    <mergeCell ref="A110:F110"/>
    <mergeCell ref="A111:F111"/>
    <mergeCell ref="A72:F72"/>
    <mergeCell ref="A73:F73"/>
    <mergeCell ref="A74:F74"/>
    <mergeCell ref="A75:F75"/>
    <mergeCell ref="A76:A77"/>
    <mergeCell ref="B76:B77"/>
    <mergeCell ref="A112:A113"/>
    <mergeCell ref="B112:B113"/>
    <mergeCell ref="C112:F112"/>
    <mergeCell ref="D136:E136"/>
    <mergeCell ref="D64:E64"/>
    <mergeCell ref="A89:B89"/>
    <mergeCell ref="A108:F108"/>
    <mergeCell ref="A125:B125"/>
    <mergeCell ref="D134:E134"/>
    <mergeCell ref="D98:E98"/>
  </mergeCells>
  <printOptions/>
  <pageMargins left="0.51" right="0.38" top="0.5" bottom="0.5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zoomScaleSheetLayoutView="100" zoomScalePageLayoutView="0" workbookViewId="0" topLeftCell="A118">
      <selection activeCell="D124" sqref="D124"/>
    </sheetView>
  </sheetViews>
  <sheetFormatPr defaultColWidth="9.140625" defaultRowHeight="21.75"/>
  <cols>
    <col min="1" max="1" width="9.140625" style="20" customWidth="1"/>
    <col min="2" max="2" width="26.28125" style="20" customWidth="1"/>
    <col min="3" max="3" width="13.28125" style="20" customWidth="1"/>
    <col min="4" max="4" width="13.140625" style="20" customWidth="1"/>
    <col min="5" max="5" width="16.421875" style="20" customWidth="1"/>
    <col min="6" max="6" width="14.00390625" style="20" customWidth="1"/>
    <col min="7" max="10" width="9.140625" style="20" customWidth="1"/>
    <col min="11" max="11" width="11.140625" style="20" bestFit="1" customWidth="1"/>
    <col min="12" max="12" width="11.28125" style="20" customWidth="1"/>
    <col min="13" max="13" width="11.7109375" style="20" customWidth="1"/>
    <col min="14" max="14" width="12.00390625" style="20" customWidth="1"/>
    <col min="15" max="16384" width="9.140625" style="20" customWidth="1"/>
  </cols>
  <sheetData>
    <row r="1" spans="1:6" ht="23.25">
      <c r="A1" s="199" t="s">
        <v>0</v>
      </c>
      <c r="B1" s="199"/>
      <c r="C1" s="199"/>
      <c r="D1" s="199"/>
      <c r="E1" s="199"/>
      <c r="F1" s="199"/>
    </row>
    <row r="2" spans="1:6" ht="23.25">
      <c r="A2" s="199" t="s">
        <v>300</v>
      </c>
      <c r="B2" s="199"/>
      <c r="C2" s="199"/>
      <c r="D2" s="199"/>
      <c r="E2" s="199"/>
      <c r="F2" s="199"/>
    </row>
    <row r="3" spans="1:6" ht="23.25">
      <c r="A3" s="199" t="s">
        <v>318</v>
      </c>
      <c r="B3" s="199"/>
      <c r="C3" s="199"/>
      <c r="D3" s="199"/>
      <c r="E3" s="199"/>
      <c r="F3" s="199"/>
    </row>
    <row r="4" spans="1:6" ht="23.25">
      <c r="A4" s="199" t="s">
        <v>319</v>
      </c>
      <c r="B4" s="199"/>
      <c r="C4" s="199"/>
      <c r="D4" s="199"/>
      <c r="E4" s="199"/>
      <c r="F4" s="199"/>
    </row>
    <row r="5" spans="1:6" ht="23.25">
      <c r="A5" s="198" t="s">
        <v>2</v>
      </c>
      <c r="B5" s="198" t="s">
        <v>3</v>
      </c>
      <c r="C5" s="196" t="s">
        <v>4</v>
      </c>
      <c r="D5" s="196"/>
      <c r="E5" s="196"/>
      <c r="F5" s="196"/>
    </row>
    <row r="6" spans="1:6" ht="23.25">
      <c r="A6" s="198"/>
      <c r="B6" s="198"/>
      <c r="C6" s="21" t="s">
        <v>5</v>
      </c>
      <c r="D6" s="21" t="s">
        <v>6</v>
      </c>
      <c r="E6" s="21" t="s">
        <v>7</v>
      </c>
      <c r="F6" s="21" t="s">
        <v>8</v>
      </c>
    </row>
    <row r="7" spans="1:6" s="26" customFormat="1" ht="23.25">
      <c r="A7" s="23">
        <v>1</v>
      </c>
      <c r="B7" s="24" t="s">
        <v>9</v>
      </c>
      <c r="C7" s="139">
        <f>SUM(D7:F7)</f>
        <v>0</v>
      </c>
      <c r="D7" s="139">
        <v>0</v>
      </c>
      <c r="E7" s="139">
        <v>0</v>
      </c>
      <c r="F7" s="139">
        <v>0</v>
      </c>
    </row>
    <row r="8" spans="1:6" s="26" customFormat="1" ht="23.25">
      <c r="A8" s="23">
        <v>2</v>
      </c>
      <c r="B8" s="24" t="s">
        <v>301</v>
      </c>
      <c r="C8" s="139">
        <f aca="true" t="shared" si="0" ref="C8:C17">SUM(D8:F8)</f>
        <v>0</v>
      </c>
      <c r="D8" s="139">
        <v>0</v>
      </c>
      <c r="E8" s="139">
        <v>0</v>
      </c>
      <c r="F8" s="139">
        <v>0</v>
      </c>
    </row>
    <row r="9" spans="1:6" s="26" customFormat="1" ht="23.25">
      <c r="A9" s="23">
        <v>3</v>
      </c>
      <c r="B9" s="24" t="s">
        <v>302</v>
      </c>
      <c r="C9" s="139">
        <f>SUM(D9:F9)</f>
        <v>235455</v>
      </c>
      <c r="D9" s="139">
        <v>78485</v>
      </c>
      <c r="E9" s="139">
        <v>78485</v>
      </c>
      <c r="F9" s="139">
        <v>78485</v>
      </c>
    </row>
    <row r="10" spans="1:6" s="26" customFormat="1" ht="23.25">
      <c r="A10" s="23">
        <v>4</v>
      </c>
      <c r="B10" s="24" t="s">
        <v>13</v>
      </c>
      <c r="C10" s="139">
        <f t="shared" si="0"/>
        <v>12000</v>
      </c>
      <c r="D10" s="139">
        <v>4000</v>
      </c>
      <c r="E10" s="139">
        <v>4000</v>
      </c>
      <c r="F10" s="139">
        <v>4000</v>
      </c>
    </row>
    <row r="11" spans="1:6" s="26" customFormat="1" ht="23.25">
      <c r="A11" s="23">
        <v>5</v>
      </c>
      <c r="B11" s="24" t="s">
        <v>14</v>
      </c>
      <c r="C11" s="139">
        <f t="shared" si="0"/>
        <v>56000</v>
      </c>
      <c r="D11" s="139">
        <v>0</v>
      </c>
      <c r="E11" s="139">
        <v>28000</v>
      </c>
      <c r="F11" s="139">
        <v>28000</v>
      </c>
    </row>
    <row r="12" spans="1:6" s="26" customFormat="1" ht="23.25">
      <c r="A12" s="23">
        <v>6</v>
      </c>
      <c r="B12" s="24" t="s">
        <v>57</v>
      </c>
      <c r="C12" s="139">
        <f t="shared" si="0"/>
        <v>0</v>
      </c>
      <c r="D12" s="139">
        <v>0</v>
      </c>
      <c r="E12" s="139">
        <v>0</v>
      </c>
      <c r="F12" s="139">
        <v>0</v>
      </c>
    </row>
    <row r="13" spans="1:6" s="26" customFormat="1" ht="23.25">
      <c r="A13" s="23">
        <v>7</v>
      </c>
      <c r="B13" s="24" t="s">
        <v>15</v>
      </c>
      <c r="C13" s="139">
        <f t="shared" si="0"/>
        <v>0</v>
      </c>
      <c r="D13" s="139">
        <v>0</v>
      </c>
      <c r="E13" s="139">
        <v>0</v>
      </c>
      <c r="F13" s="139">
        <v>0</v>
      </c>
    </row>
    <row r="14" spans="1:6" s="26" customFormat="1" ht="23.25">
      <c r="A14" s="23">
        <v>8</v>
      </c>
      <c r="B14" s="24" t="s">
        <v>16</v>
      </c>
      <c r="C14" s="139">
        <f t="shared" si="0"/>
        <v>0</v>
      </c>
      <c r="D14" s="139">
        <v>0</v>
      </c>
      <c r="E14" s="139">
        <v>0</v>
      </c>
      <c r="F14" s="139">
        <v>0</v>
      </c>
    </row>
    <row r="15" spans="1:6" s="26" customFormat="1" ht="23.25">
      <c r="A15" s="23">
        <v>9</v>
      </c>
      <c r="B15" s="24" t="s">
        <v>17</v>
      </c>
      <c r="C15" s="139">
        <f t="shared" si="0"/>
        <v>0</v>
      </c>
      <c r="D15" s="139">
        <v>0</v>
      </c>
      <c r="E15" s="139">
        <v>0</v>
      </c>
      <c r="F15" s="139">
        <v>0</v>
      </c>
    </row>
    <row r="16" spans="1:6" s="26" customFormat="1" ht="23.25">
      <c r="A16" s="23">
        <v>10</v>
      </c>
      <c r="B16" s="24" t="s">
        <v>18</v>
      </c>
      <c r="C16" s="139">
        <f t="shared" si="0"/>
        <v>0</v>
      </c>
      <c r="D16" s="139">
        <v>0</v>
      </c>
      <c r="E16" s="139">
        <v>0</v>
      </c>
      <c r="F16" s="139">
        <v>0</v>
      </c>
    </row>
    <row r="17" spans="1:6" s="26" customFormat="1" ht="23.25">
      <c r="A17" s="27">
        <v>11</v>
      </c>
      <c r="B17" s="28" t="s">
        <v>292</v>
      </c>
      <c r="C17" s="140">
        <f t="shared" si="0"/>
        <v>0</v>
      </c>
      <c r="D17" s="140">
        <v>0</v>
      </c>
      <c r="E17" s="140">
        <v>0</v>
      </c>
      <c r="F17" s="140">
        <v>0</v>
      </c>
    </row>
    <row r="18" spans="1:6" s="26" customFormat="1" ht="33" customHeight="1">
      <c r="A18" s="201" t="s">
        <v>5</v>
      </c>
      <c r="B18" s="201"/>
      <c r="C18" s="140">
        <f>SUM(C7:C17)</f>
        <v>303455</v>
      </c>
      <c r="D18" s="140">
        <f>SUM(D7:D17)</f>
        <v>82485</v>
      </c>
      <c r="E18" s="140">
        <f>SUM(E7:E17)</f>
        <v>110485</v>
      </c>
      <c r="F18" s="140">
        <f>SUM(F7:F17)</f>
        <v>110485</v>
      </c>
    </row>
    <row r="20" spans="1:2" ht="21">
      <c r="A20" s="30" t="s">
        <v>19</v>
      </c>
      <c r="B20" s="20" t="s">
        <v>20</v>
      </c>
    </row>
    <row r="21" ht="21">
      <c r="B21" s="20" t="s">
        <v>20</v>
      </c>
    </row>
    <row r="22" ht="21">
      <c r="B22" s="20" t="s">
        <v>20</v>
      </c>
    </row>
    <row r="23" ht="21">
      <c r="B23" s="20" t="s">
        <v>20</v>
      </c>
    </row>
    <row r="27" spans="1:6" s="190" customFormat="1" ht="23.25">
      <c r="A27" s="192" t="s">
        <v>21</v>
      </c>
      <c r="C27" s="190" t="s">
        <v>22</v>
      </c>
      <c r="D27" s="190" t="s">
        <v>21</v>
      </c>
      <c r="F27" s="190" t="s">
        <v>31</v>
      </c>
    </row>
    <row r="28" spans="2:5" s="190" customFormat="1" ht="23.25">
      <c r="B28" s="161" t="s">
        <v>294</v>
      </c>
      <c r="D28" s="204" t="s">
        <v>324</v>
      </c>
      <c r="E28" s="204"/>
    </row>
    <row r="29" spans="2:6" s="190" customFormat="1" ht="23.25">
      <c r="B29" s="161" t="s">
        <v>308</v>
      </c>
      <c r="D29" s="191" t="s">
        <v>325</v>
      </c>
      <c r="E29" s="191"/>
      <c r="F29" s="191"/>
    </row>
    <row r="30" spans="4:5" ht="23.25">
      <c r="D30" s="203"/>
      <c r="E30" s="203"/>
    </row>
    <row r="36" spans="1:6" ht="23.25">
      <c r="A36" s="199" t="s">
        <v>0</v>
      </c>
      <c r="B36" s="199"/>
      <c r="C36" s="199"/>
      <c r="D36" s="199"/>
      <c r="E36" s="199"/>
      <c r="F36" s="199"/>
    </row>
    <row r="37" spans="1:6" ht="23.25">
      <c r="A37" s="199" t="s">
        <v>300</v>
      </c>
      <c r="B37" s="199"/>
      <c r="C37" s="199"/>
      <c r="D37" s="199"/>
      <c r="E37" s="199"/>
      <c r="F37" s="199"/>
    </row>
    <row r="38" spans="1:6" ht="23.25">
      <c r="A38" s="199" t="s">
        <v>318</v>
      </c>
      <c r="B38" s="199"/>
      <c r="C38" s="199"/>
      <c r="D38" s="199"/>
      <c r="E38" s="199"/>
      <c r="F38" s="199"/>
    </row>
    <row r="39" spans="1:6" ht="23.25">
      <c r="A39" s="199" t="s">
        <v>322</v>
      </c>
      <c r="B39" s="199"/>
      <c r="C39" s="199"/>
      <c r="D39" s="199"/>
      <c r="E39" s="199"/>
      <c r="F39" s="199"/>
    </row>
    <row r="40" spans="1:6" ht="23.25">
      <c r="A40" s="198" t="s">
        <v>2</v>
      </c>
      <c r="B40" s="198" t="s">
        <v>3</v>
      </c>
      <c r="C40" s="196" t="s">
        <v>4</v>
      </c>
      <c r="D40" s="196"/>
      <c r="E40" s="196"/>
      <c r="F40" s="196"/>
    </row>
    <row r="41" spans="1:6" ht="23.25">
      <c r="A41" s="198"/>
      <c r="B41" s="198"/>
      <c r="C41" s="21" t="s">
        <v>5</v>
      </c>
      <c r="D41" s="21" t="s">
        <v>23</v>
      </c>
      <c r="E41" s="21" t="s">
        <v>24</v>
      </c>
      <c r="F41" s="21" t="s">
        <v>25</v>
      </c>
    </row>
    <row r="42" spans="1:6" ht="23.25">
      <c r="A42" s="23">
        <v>1</v>
      </c>
      <c r="B42" s="24" t="s">
        <v>9</v>
      </c>
      <c r="C42" s="139">
        <f>SUM(D42:F42)</f>
        <v>0</v>
      </c>
      <c r="D42" s="139">
        <v>0</v>
      </c>
      <c r="E42" s="139">
        <v>0</v>
      </c>
      <c r="F42" s="139">
        <v>0</v>
      </c>
    </row>
    <row r="43" spans="1:6" ht="23.25">
      <c r="A43" s="23">
        <v>2</v>
      </c>
      <c r="B43" s="24" t="s">
        <v>301</v>
      </c>
      <c r="C43" s="151">
        <f aca="true" t="shared" si="1" ref="C43:C52">SUM(D43:F43)</f>
        <v>0</v>
      </c>
      <c r="D43" s="139">
        <v>0</v>
      </c>
      <c r="E43" s="139">
        <v>0</v>
      </c>
      <c r="F43" s="139">
        <v>0</v>
      </c>
    </row>
    <row r="44" spans="1:6" ht="23.25">
      <c r="A44" s="23">
        <v>3</v>
      </c>
      <c r="B44" s="24" t="s">
        <v>302</v>
      </c>
      <c r="C44" s="139">
        <f t="shared" si="1"/>
        <v>200615</v>
      </c>
      <c r="D44" s="139">
        <v>78485</v>
      </c>
      <c r="E44" s="139">
        <v>78485</v>
      </c>
      <c r="F44" s="139">
        <v>43645</v>
      </c>
    </row>
    <row r="45" spans="1:6" ht="23.25">
      <c r="A45" s="23">
        <v>4</v>
      </c>
      <c r="B45" s="24" t="s">
        <v>13</v>
      </c>
      <c r="C45" s="139">
        <f t="shared" si="1"/>
        <v>12000</v>
      </c>
      <c r="D45" s="139">
        <v>4000</v>
      </c>
      <c r="E45" s="139">
        <v>4000</v>
      </c>
      <c r="F45" s="139">
        <v>4000</v>
      </c>
    </row>
    <row r="46" spans="1:6" ht="23.25">
      <c r="A46" s="23">
        <v>5</v>
      </c>
      <c r="B46" s="24" t="s">
        <v>14</v>
      </c>
      <c r="C46" s="139">
        <f t="shared" si="1"/>
        <v>95420</v>
      </c>
      <c r="D46" s="139">
        <v>28000</v>
      </c>
      <c r="E46" s="139">
        <f>28000+11420</f>
        <v>39420</v>
      </c>
      <c r="F46" s="139">
        <v>28000</v>
      </c>
    </row>
    <row r="47" spans="1:6" ht="23.25">
      <c r="A47" s="23">
        <v>6</v>
      </c>
      <c r="B47" s="24" t="s">
        <v>57</v>
      </c>
      <c r="C47" s="139">
        <f t="shared" si="1"/>
        <v>6000</v>
      </c>
      <c r="D47" s="139">
        <v>0</v>
      </c>
      <c r="E47" s="139">
        <v>6000</v>
      </c>
      <c r="F47" s="139">
        <v>0</v>
      </c>
    </row>
    <row r="48" spans="1:6" ht="23.25">
      <c r="A48" s="23">
        <v>7</v>
      </c>
      <c r="B48" s="24" t="s">
        <v>15</v>
      </c>
      <c r="C48" s="139">
        <f>SUM(D48:F48)</f>
        <v>0</v>
      </c>
      <c r="D48" s="139">
        <v>0</v>
      </c>
      <c r="E48" s="139">
        <v>0</v>
      </c>
      <c r="F48" s="139">
        <v>0</v>
      </c>
    </row>
    <row r="49" spans="1:6" ht="23.25">
      <c r="A49" s="23">
        <v>8</v>
      </c>
      <c r="B49" s="24" t="s">
        <v>16</v>
      </c>
      <c r="C49" s="139">
        <f t="shared" si="1"/>
        <v>0</v>
      </c>
      <c r="D49" s="139">
        <v>0</v>
      </c>
      <c r="E49" s="139">
        <v>0</v>
      </c>
      <c r="F49" s="139">
        <v>0</v>
      </c>
    </row>
    <row r="50" spans="1:6" ht="23.25">
      <c r="A50" s="23">
        <v>9</v>
      </c>
      <c r="B50" s="24" t="s">
        <v>17</v>
      </c>
      <c r="C50" s="139">
        <f t="shared" si="1"/>
        <v>0</v>
      </c>
      <c r="D50" s="139">
        <v>0</v>
      </c>
      <c r="E50" s="139">
        <v>0</v>
      </c>
      <c r="F50" s="139">
        <v>0</v>
      </c>
    </row>
    <row r="51" spans="1:6" ht="23.25">
      <c r="A51" s="23">
        <v>10</v>
      </c>
      <c r="B51" s="24" t="s">
        <v>18</v>
      </c>
      <c r="C51" s="139">
        <f t="shared" si="1"/>
        <v>2631392</v>
      </c>
      <c r="D51" s="139">
        <v>20000</v>
      </c>
      <c r="E51" s="139">
        <f>25512+245900</f>
        <v>271412</v>
      </c>
      <c r="F51" s="139">
        <v>2339980</v>
      </c>
    </row>
    <row r="52" spans="1:6" s="26" customFormat="1" ht="23.25">
      <c r="A52" s="27">
        <v>11</v>
      </c>
      <c r="B52" s="28" t="s">
        <v>292</v>
      </c>
      <c r="C52" s="140">
        <f t="shared" si="1"/>
        <v>0</v>
      </c>
      <c r="D52" s="140">
        <v>0</v>
      </c>
      <c r="E52" s="140">
        <v>0</v>
      </c>
      <c r="F52" s="140">
        <v>0</v>
      </c>
    </row>
    <row r="53" spans="1:6" ht="23.25">
      <c r="A53" s="201" t="s">
        <v>5</v>
      </c>
      <c r="B53" s="201"/>
      <c r="C53" s="140">
        <f>SUM(C42:C52)</f>
        <v>2945427</v>
      </c>
      <c r="D53" s="140">
        <f>SUM(D42:D52)</f>
        <v>130485</v>
      </c>
      <c r="E53" s="140">
        <f>SUM(E42:E52)</f>
        <v>399317</v>
      </c>
      <c r="F53" s="140">
        <f>SUM(F42:F52)</f>
        <v>2415625</v>
      </c>
    </row>
    <row r="55" spans="1:2" ht="21">
      <c r="A55" s="30" t="s">
        <v>19</v>
      </c>
      <c r="B55" s="20" t="s">
        <v>298</v>
      </c>
    </row>
    <row r="56" ht="21">
      <c r="B56" s="20" t="s">
        <v>20</v>
      </c>
    </row>
    <row r="57" ht="21">
      <c r="B57" s="20" t="s">
        <v>20</v>
      </c>
    </row>
    <row r="58" ht="21">
      <c r="B58" s="20" t="s">
        <v>20</v>
      </c>
    </row>
    <row r="61" spans="1:6" s="190" customFormat="1" ht="23.25">
      <c r="A61" s="192" t="s">
        <v>21</v>
      </c>
      <c r="C61" s="190" t="s">
        <v>22</v>
      </c>
      <c r="D61" s="190" t="s">
        <v>21</v>
      </c>
      <c r="F61" s="190" t="s">
        <v>31</v>
      </c>
    </row>
    <row r="62" spans="2:5" s="190" customFormat="1" ht="23.25">
      <c r="B62" s="161" t="s">
        <v>294</v>
      </c>
      <c r="D62" s="204" t="s">
        <v>324</v>
      </c>
      <c r="E62" s="204"/>
    </row>
    <row r="63" spans="2:6" s="190" customFormat="1" ht="23.25">
      <c r="B63" s="161" t="s">
        <v>308</v>
      </c>
      <c r="D63" s="191" t="s">
        <v>325</v>
      </c>
      <c r="E63" s="191"/>
      <c r="F63" s="191"/>
    </row>
    <row r="64" spans="4:5" ht="23.25">
      <c r="D64" s="203"/>
      <c r="E64" s="203"/>
    </row>
    <row r="72" spans="1:6" ht="23.25">
      <c r="A72" s="199" t="s">
        <v>0</v>
      </c>
      <c r="B72" s="199"/>
      <c r="C72" s="199"/>
      <c r="D72" s="199"/>
      <c r="E72" s="199"/>
      <c r="F72" s="199"/>
    </row>
    <row r="73" spans="1:6" ht="23.25">
      <c r="A73" s="199" t="s">
        <v>300</v>
      </c>
      <c r="B73" s="199"/>
      <c r="C73" s="199"/>
      <c r="D73" s="199"/>
      <c r="E73" s="199"/>
      <c r="F73" s="199"/>
    </row>
    <row r="74" spans="1:6" ht="23.25">
      <c r="A74" s="199" t="s">
        <v>318</v>
      </c>
      <c r="B74" s="199"/>
      <c r="C74" s="199"/>
      <c r="D74" s="199"/>
      <c r="E74" s="199"/>
      <c r="F74" s="199"/>
    </row>
    <row r="75" spans="1:6" ht="23.25">
      <c r="A75" s="199" t="s">
        <v>321</v>
      </c>
      <c r="B75" s="199"/>
      <c r="C75" s="199"/>
      <c r="D75" s="199"/>
      <c r="E75" s="199"/>
      <c r="F75" s="199"/>
    </row>
    <row r="76" spans="1:6" ht="23.25">
      <c r="A76" s="198" t="s">
        <v>2</v>
      </c>
      <c r="B76" s="198" t="s">
        <v>3</v>
      </c>
      <c r="C76" s="196" t="s">
        <v>4</v>
      </c>
      <c r="D76" s="196"/>
      <c r="E76" s="196"/>
      <c r="F76" s="196"/>
    </row>
    <row r="77" spans="1:6" ht="23.25">
      <c r="A77" s="198"/>
      <c r="B77" s="198"/>
      <c r="C77" s="21" t="s">
        <v>5</v>
      </c>
      <c r="D77" s="21" t="s">
        <v>26</v>
      </c>
      <c r="E77" s="21" t="s">
        <v>27</v>
      </c>
      <c r="F77" s="21" t="s">
        <v>28</v>
      </c>
    </row>
    <row r="78" spans="1:6" ht="23.25">
      <c r="A78" s="23">
        <v>1</v>
      </c>
      <c r="B78" s="24" t="s">
        <v>9</v>
      </c>
      <c r="C78" s="139">
        <f>SUM(D78:F78)</f>
        <v>0</v>
      </c>
      <c r="D78" s="139">
        <v>0</v>
      </c>
      <c r="E78" s="139">
        <v>0</v>
      </c>
      <c r="F78" s="139">
        <v>0</v>
      </c>
    </row>
    <row r="79" spans="1:6" ht="23.25">
      <c r="A79" s="23">
        <v>2</v>
      </c>
      <c r="B79" s="24" t="s">
        <v>301</v>
      </c>
      <c r="C79" s="139">
        <f aca="true" t="shared" si="2" ref="C79:C88">SUM(D79:F79)</f>
        <v>0</v>
      </c>
      <c r="D79" s="139">
        <v>0</v>
      </c>
      <c r="E79" s="139">
        <v>0</v>
      </c>
      <c r="F79" s="139">
        <v>0</v>
      </c>
    </row>
    <row r="80" spans="1:6" ht="23.25">
      <c r="A80" s="23">
        <v>3</v>
      </c>
      <c r="B80" s="24" t="s">
        <v>302</v>
      </c>
      <c r="C80" s="139">
        <f t="shared" si="2"/>
        <v>131355</v>
      </c>
      <c r="D80" s="139">
        <v>43645</v>
      </c>
      <c r="E80" s="139">
        <v>43645</v>
      </c>
      <c r="F80" s="139">
        <v>44065</v>
      </c>
    </row>
    <row r="81" spans="1:6" ht="23.25">
      <c r="A81" s="23">
        <v>4</v>
      </c>
      <c r="B81" s="24" t="s">
        <v>13</v>
      </c>
      <c r="C81" s="139">
        <f t="shared" si="2"/>
        <v>0</v>
      </c>
      <c r="D81" s="139">
        <v>0</v>
      </c>
      <c r="E81" s="139">
        <v>0</v>
      </c>
      <c r="F81" s="139">
        <v>0</v>
      </c>
    </row>
    <row r="82" spans="1:6" ht="23.25">
      <c r="A82" s="23">
        <v>5</v>
      </c>
      <c r="B82" s="24" t="s">
        <v>14</v>
      </c>
      <c r="C82" s="139">
        <f t="shared" si="2"/>
        <v>124000</v>
      </c>
      <c r="D82" s="139">
        <f>28000+20000</f>
        <v>48000</v>
      </c>
      <c r="E82" s="139">
        <f>28000+20000</f>
        <v>48000</v>
      </c>
      <c r="F82" s="139">
        <v>28000</v>
      </c>
    </row>
    <row r="83" spans="1:6" ht="23.25">
      <c r="A83" s="23">
        <v>6</v>
      </c>
      <c r="B83" s="24" t="s">
        <v>57</v>
      </c>
      <c r="C83" s="139">
        <f t="shared" si="2"/>
        <v>0</v>
      </c>
      <c r="D83" s="139">
        <v>0</v>
      </c>
      <c r="E83" s="139">
        <v>0</v>
      </c>
      <c r="F83" s="139">
        <v>0</v>
      </c>
    </row>
    <row r="84" spans="1:6" ht="23.25">
      <c r="A84" s="23">
        <v>7</v>
      </c>
      <c r="B84" s="24" t="s">
        <v>15</v>
      </c>
      <c r="C84" s="139">
        <f t="shared" si="2"/>
        <v>0</v>
      </c>
      <c r="D84" s="139">
        <v>0</v>
      </c>
      <c r="E84" s="139">
        <v>0</v>
      </c>
      <c r="F84" s="139">
        <v>0</v>
      </c>
    </row>
    <row r="85" spans="1:6" ht="23.25">
      <c r="A85" s="23">
        <v>8</v>
      </c>
      <c r="B85" s="24" t="s">
        <v>16</v>
      </c>
      <c r="C85" s="139">
        <f t="shared" si="2"/>
        <v>0</v>
      </c>
      <c r="D85" s="139">
        <v>0</v>
      </c>
      <c r="E85" s="139">
        <v>0</v>
      </c>
      <c r="F85" s="139">
        <v>0</v>
      </c>
    </row>
    <row r="86" spans="1:6" ht="23.25">
      <c r="A86" s="23">
        <v>9</v>
      </c>
      <c r="B86" s="24" t="s">
        <v>17</v>
      </c>
      <c r="C86" s="139">
        <f t="shared" si="2"/>
        <v>0</v>
      </c>
      <c r="D86" s="139">
        <v>0</v>
      </c>
      <c r="E86" s="139">
        <v>0</v>
      </c>
      <c r="F86" s="139">
        <v>0</v>
      </c>
    </row>
    <row r="87" spans="1:6" ht="23.25">
      <c r="A87" s="23">
        <v>10</v>
      </c>
      <c r="B87" s="24" t="s">
        <v>18</v>
      </c>
      <c r="C87" s="139">
        <f t="shared" si="2"/>
        <v>2731600</v>
      </c>
      <c r="D87" s="139">
        <v>2731600</v>
      </c>
      <c r="E87" s="139">
        <v>0</v>
      </c>
      <c r="F87" s="139">
        <v>0</v>
      </c>
    </row>
    <row r="88" spans="1:6" s="26" customFormat="1" ht="23.25">
      <c r="A88" s="27">
        <v>11</v>
      </c>
      <c r="B88" s="28" t="s">
        <v>292</v>
      </c>
      <c r="C88" s="140">
        <f t="shared" si="2"/>
        <v>0</v>
      </c>
      <c r="D88" s="140">
        <v>0</v>
      </c>
      <c r="E88" s="140">
        <v>0</v>
      </c>
      <c r="F88" s="140">
        <v>0</v>
      </c>
    </row>
    <row r="89" spans="1:6" s="30" customFormat="1" ht="23.25">
      <c r="A89" s="201" t="s">
        <v>5</v>
      </c>
      <c r="B89" s="201"/>
      <c r="C89" s="141">
        <f>SUM(C78:C88)</f>
        <v>2986955</v>
      </c>
      <c r="D89" s="141">
        <f>SUM(D78:D88)</f>
        <v>2823245</v>
      </c>
      <c r="E89" s="141">
        <f>SUM(E78:E88)</f>
        <v>91645</v>
      </c>
      <c r="F89" s="141">
        <f>SUM(F78:F88)</f>
        <v>72065</v>
      </c>
    </row>
    <row r="91" spans="1:2" ht="21">
      <c r="A91" s="30" t="s">
        <v>19</v>
      </c>
      <c r="B91" s="20" t="s">
        <v>299</v>
      </c>
    </row>
    <row r="92" ht="21">
      <c r="B92" s="20" t="s">
        <v>20</v>
      </c>
    </row>
    <row r="93" ht="21">
      <c r="B93" s="20" t="s">
        <v>20</v>
      </c>
    </row>
    <row r="94" ht="21">
      <c r="B94" s="20" t="s">
        <v>20</v>
      </c>
    </row>
    <row r="97" spans="1:6" s="190" customFormat="1" ht="23.25">
      <c r="A97" s="192" t="s">
        <v>21</v>
      </c>
      <c r="C97" s="190" t="s">
        <v>22</v>
      </c>
      <c r="D97" s="190" t="s">
        <v>21</v>
      </c>
      <c r="F97" s="190" t="s">
        <v>31</v>
      </c>
    </row>
    <row r="98" spans="2:5" s="190" customFormat="1" ht="23.25">
      <c r="B98" s="161" t="s">
        <v>294</v>
      </c>
      <c r="D98" s="204" t="s">
        <v>324</v>
      </c>
      <c r="E98" s="204"/>
    </row>
    <row r="99" spans="2:6" s="190" customFormat="1" ht="23.25">
      <c r="B99" s="161" t="s">
        <v>308</v>
      </c>
      <c r="D99" s="191" t="s">
        <v>325</v>
      </c>
      <c r="E99" s="191"/>
      <c r="F99" s="191"/>
    </row>
    <row r="100" spans="4:5" ht="23.25">
      <c r="D100" s="203"/>
      <c r="E100" s="203"/>
    </row>
    <row r="108" spans="1:6" ht="23.25">
      <c r="A108" s="199" t="s">
        <v>0</v>
      </c>
      <c r="B108" s="199"/>
      <c r="C108" s="199"/>
      <c r="D108" s="199"/>
      <c r="E108" s="199"/>
      <c r="F108" s="199"/>
    </row>
    <row r="109" spans="1:6" ht="23.25">
      <c r="A109" s="199" t="s">
        <v>300</v>
      </c>
      <c r="B109" s="199"/>
      <c r="C109" s="199"/>
      <c r="D109" s="199"/>
      <c r="E109" s="199"/>
      <c r="F109" s="199"/>
    </row>
    <row r="110" spans="1:6" ht="23.25">
      <c r="A110" s="199" t="s">
        <v>318</v>
      </c>
      <c r="B110" s="199"/>
      <c r="C110" s="199"/>
      <c r="D110" s="199"/>
      <c r="E110" s="199"/>
      <c r="F110" s="199"/>
    </row>
    <row r="111" spans="1:6" ht="23.25">
      <c r="A111" s="199" t="s">
        <v>323</v>
      </c>
      <c r="B111" s="199"/>
      <c r="C111" s="199"/>
      <c r="D111" s="199"/>
      <c r="E111" s="199"/>
      <c r="F111" s="199"/>
    </row>
    <row r="112" spans="1:6" ht="23.25">
      <c r="A112" s="198" t="s">
        <v>2</v>
      </c>
      <c r="B112" s="198" t="s">
        <v>3</v>
      </c>
      <c r="C112" s="196" t="s">
        <v>4</v>
      </c>
      <c r="D112" s="196"/>
      <c r="E112" s="196"/>
      <c r="F112" s="196"/>
    </row>
    <row r="113" spans="1:6" ht="23.25">
      <c r="A113" s="198"/>
      <c r="B113" s="198"/>
      <c r="C113" s="21" t="s">
        <v>5</v>
      </c>
      <c r="D113" s="21" t="s">
        <v>167</v>
      </c>
      <c r="E113" s="21" t="s">
        <v>168</v>
      </c>
      <c r="F113" s="21" t="s">
        <v>170</v>
      </c>
    </row>
    <row r="114" spans="1:6" ht="23.25">
      <c r="A114" s="23">
        <v>1</v>
      </c>
      <c r="B114" s="24" t="s">
        <v>9</v>
      </c>
      <c r="C114" s="139">
        <f>SUM(D114:F114)</f>
        <v>0</v>
      </c>
      <c r="D114" s="139">
        <v>0</v>
      </c>
      <c r="E114" s="139">
        <v>0</v>
      </c>
      <c r="F114" s="139">
        <v>0</v>
      </c>
    </row>
    <row r="115" spans="1:6" ht="23.25">
      <c r="A115" s="23">
        <v>2</v>
      </c>
      <c r="B115" s="24" t="s">
        <v>301</v>
      </c>
      <c r="C115" s="139">
        <f aca="true" t="shared" si="3" ref="C115:C124">SUM(D115:F115)</f>
        <v>0</v>
      </c>
      <c r="D115" s="139">
        <v>0</v>
      </c>
      <c r="E115" s="139">
        <v>0</v>
      </c>
      <c r="F115" s="139">
        <v>0</v>
      </c>
    </row>
    <row r="116" spans="1:6" ht="23.25">
      <c r="A116" s="23">
        <v>3</v>
      </c>
      <c r="B116" s="24" t="s">
        <v>302</v>
      </c>
      <c r="C116" s="139">
        <f t="shared" si="3"/>
        <v>132195</v>
      </c>
      <c r="D116" s="139">
        <v>44065</v>
      </c>
      <c r="E116" s="139">
        <v>44065</v>
      </c>
      <c r="F116" s="139">
        <v>44065</v>
      </c>
    </row>
    <row r="117" spans="1:6" ht="23.25">
      <c r="A117" s="23">
        <v>4</v>
      </c>
      <c r="B117" s="24" t="s">
        <v>13</v>
      </c>
      <c r="C117" s="139">
        <f t="shared" si="3"/>
        <v>0</v>
      </c>
      <c r="D117" s="139">
        <v>0</v>
      </c>
      <c r="E117" s="139">
        <v>0</v>
      </c>
      <c r="F117" s="139">
        <v>0</v>
      </c>
    </row>
    <row r="118" spans="1:6" ht="23.25">
      <c r="A118" s="23">
        <v>5</v>
      </c>
      <c r="B118" s="24" t="s">
        <v>14</v>
      </c>
      <c r="C118" s="139">
        <f t="shared" si="3"/>
        <v>85100</v>
      </c>
      <c r="D118" s="139">
        <v>29100</v>
      </c>
      <c r="E118" s="139">
        <v>28000</v>
      </c>
      <c r="F118" s="139">
        <v>28000</v>
      </c>
    </row>
    <row r="119" spans="1:6" ht="23.25">
      <c r="A119" s="23">
        <v>6</v>
      </c>
      <c r="B119" s="24" t="s">
        <v>57</v>
      </c>
      <c r="C119" s="139">
        <f t="shared" si="3"/>
        <v>35000</v>
      </c>
      <c r="D119" s="139">
        <v>10000</v>
      </c>
      <c r="E119" s="139">
        <v>0</v>
      </c>
      <c r="F119" s="139">
        <v>25000</v>
      </c>
    </row>
    <row r="120" spans="1:6" ht="23.25">
      <c r="A120" s="23">
        <v>7</v>
      </c>
      <c r="B120" s="24" t="s">
        <v>15</v>
      </c>
      <c r="C120" s="139">
        <f t="shared" si="3"/>
        <v>0</v>
      </c>
      <c r="D120" s="139">
        <v>0</v>
      </c>
      <c r="E120" s="139">
        <v>0</v>
      </c>
      <c r="F120" s="139">
        <v>0</v>
      </c>
    </row>
    <row r="121" spans="1:6" ht="23.25">
      <c r="A121" s="23">
        <v>8</v>
      </c>
      <c r="B121" s="24" t="s">
        <v>16</v>
      </c>
      <c r="C121" s="139">
        <f t="shared" si="3"/>
        <v>680000</v>
      </c>
      <c r="D121" s="139">
        <v>0</v>
      </c>
      <c r="E121" s="139">
        <v>0</v>
      </c>
      <c r="F121" s="139">
        <v>680000</v>
      </c>
    </row>
    <row r="122" spans="1:6" ht="23.25">
      <c r="A122" s="23">
        <v>9</v>
      </c>
      <c r="B122" s="24" t="s">
        <v>17</v>
      </c>
      <c r="C122" s="139">
        <f t="shared" si="3"/>
        <v>0</v>
      </c>
      <c r="D122" s="139">
        <v>0</v>
      </c>
      <c r="E122" s="139">
        <v>0</v>
      </c>
      <c r="F122" s="139">
        <v>0</v>
      </c>
    </row>
    <row r="123" spans="1:6" ht="23.25">
      <c r="A123" s="23">
        <v>10</v>
      </c>
      <c r="B123" s="24" t="s">
        <v>18</v>
      </c>
      <c r="C123" s="139">
        <f t="shared" si="3"/>
        <v>277500</v>
      </c>
      <c r="D123" s="139">
        <v>26000</v>
      </c>
      <c r="E123" s="139">
        <v>25000</v>
      </c>
      <c r="F123" s="139">
        <v>226500</v>
      </c>
    </row>
    <row r="124" spans="1:6" s="26" customFormat="1" ht="23.25">
      <c r="A124" s="27">
        <v>11</v>
      </c>
      <c r="B124" s="28" t="s">
        <v>292</v>
      </c>
      <c r="C124" s="140">
        <f t="shared" si="3"/>
        <v>0</v>
      </c>
      <c r="D124" s="140">
        <v>0</v>
      </c>
      <c r="E124" s="140">
        <v>0</v>
      </c>
      <c r="F124" s="140">
        <v>0</v>
      </c>
    </row>
    <row r="125" spans="1:6" s="30" customFormat="1" ht="23.25">
      <c r="A125" s="201" t="s">
        <v>5</v>
      </c>
      <c r="B125" s="201"/>
      <c r="C125" s="141">
        <f>SUM(C114:C124)</f>
        <v>1209795</v>
      </c>
      <c r="D125" s="141">
        <f>SUM(D114:D124)</f>
        <v>109165</v>
      </c>
      <c r="E125" s="141">
        <f>SUM(E114:E124)</f>
        <v>97065</v>
      </c>
      <c r="F125" s="141">
        <f>SUM(F114:F124)</f>
        <v>1003565</v>
      </c>
    </row>
    <row r="127" spans="1:2" ht="21">
      <c r="A127" s="30" t="s">
        <v>19</v>
      </c>
      <c r="B127" s="20" t="s">
        <v>20</v>
      </c>
    </row>
    <row r="128" ht="21">
      <c r="B128" s="20" t="s">
        <v>20</v>
      </c>
    </row>
    <row r="129" ht="21">
      <c r="B129" s="20" t="s">
        <v>20</v>
      </c>
    </row>
    <row r="130" ht="21">
      <c r="B130" s="20" t="s">
        <v>20</v>
      </c>
    </row>
    <row r="133" spans="1:6" s="190" customFormat="1" ht="23.25">
      <c r="A133" s="192" t="s">
        <v>21</v>
      </c>
      <c r="C133" s="190" t="s">
        <v>22</v>
      </c>
      <c r="D133" s="190" t="s">
        <v>21</v>
      </c>
      <c r="F133" s="190" t="s">
        <v>31</v>
      </c>
    </row>
    <row r="134" spans="2:5" s="190" customFormat="1" ht="23.25">
      <c r="B134" s="161" t="s">
        <v>294</v>
      </c>
      <c r="D134" s="204" t="s">
        <v>324</v>
      </c>
      <c r="E134" s="204"/>
    </row>
    <row r="135" spans="2:6" s="190" customFormat="1" ht="23.25">
      <c r="B135" s="161" t="s">
        <v>308</v>
      </c>
      <c r="D135" s="191" t="s">
        <v>325</v>
      </c>
      <c r="E135" s="191"/>
      <c r="F135" s="191"/>
    </row>
    <row r="136" spans="4:5" ht="23.25">
      <c r="D136" s="203"/>
      <c r="E136" s="203"/>
    </row>
  </sheetData>
  <sheetProtection/>
  <mergeCells count="40">
    <mergeCell ref="A1:F1"/>
    <mergeCell ref="A2:F2"/>
    <mergeCell ref="A3:F3"/>
    <mergeCell ref="A4:F4"/>
    <mergeCell ref="A5:A6"/>
    <mergeCell ref="B5:B6"/>
    <mergeCell ref="C5:F5"/>
    <mergeCell ref="A38:F38"/>
    <mergeCell ref="A18:B18"/>
    <mergeCell ref="D28:E28"/>
    <mergeCell ref="D30:E30"/>
    <mergeCell ref="A36:F36"/>
    <mergeCell ref="A37:F37"/>
    <mergeCell ref="A39:F39"/>
    <mergeCell ref="B76:B77"/>
    <mergeCell ref="D64:E64"/>
    <mergeCell ref="A53:B53"/>
    <mergeCell ref="A89:B89"/>
    <mergeCell ref="A108:F108"/>
    <mergeCell ref="D62:E62"/>
    <mergeCell ref="A40:A41"/>
    <mergeCell ref="B40:B41"/>
    <mergeCell ref="C40:F40"/>
    <mergeCell ref="D98:E98"/>
    <mergeCell ref="A73:F73"/>
    <mergeCell ref="A109:F109"/>
    <mergeCell ref="A74:F74"/>
    <mergeCell ref="C76:F76"/>
    <mergeCell ref="A72:F72"/>
    <mergeCell ref="D100:E100"/>
    <mergeCell ref="A75:F75"/>
    <mergeCell ref="A76:A77"/>
    <mergeCell ref="D136:E136"/>
    <mergeCell ref="A110:F110"/>
    <mergeCell ref="A111:F111"/>
    <mergeCell ref="A112:A113"/>
    <mergeCell ref="D134:E134"/>
    <mergeCell ref="B112:B113"/>
    <mergeCell ref="C112:F112"/>
    <mergeCell ref="A125:B125"/>
  </mergeCells>
  <printOptions/>
  <pageMargins left="0.75" right="0.16" top="0.58" bottom="0.56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7"/>
  <sheetViews>
    <sheetView zoomScaleSheetLayoutView="100" zoomScalePageLayoutView="0" workbookViewId="0" topLeftCell="A118">
      <selection activeCell="D123" sqref="D123"/>
    </sheetView>
  </sheetViews>
  <sheetFormatPr defaultColWidth="9.140625" defaultRowHeight="21.75"/>
  <cols>
    <col min="1" max="1" width="9.140625" style="20" customWidth="1"/>
    <col min="2" max="2" width="26.28125" style="20" customWidth="1"/>
    <col min="3" max="3" width="13.28125" style="20" customWidth="1"/>
    <col min="4" max="4" width="13.8515625" style="20" customWidth="1"/>
    <col min="5" max="5" width="14.7109375" style="20" customWidth="1"/>
    <col min="6" max="6" width="14.00390625" style="20" customWidth="1"/>
    <col min="7" max="10" width="9.140625" style="20" customWidth="1"/>
    <col min="11" max="11" width="13.421875" style="20" customWidth="1"/>
    <col min="12" max="12" width="17.7109375" style="20" customWidth="1"/>
    <col min="13" max="13" width="13.140625" style="20" customWidth="1"/>
    <col min="14" max="14" width="13.7109375" style="20" customWidth="1"/>
    <col min="15" max="16384" width="9.140625" style="20" customWidth="1"/>
  </cols>
  <sheetData>
    <row r="1" spans="1:6" ht="23.25">
      <c r="A1" s="199" t="s">
        <v>0</v>
      </c>
      <c r="B1" s="199"/>
      <c r="C1" s="199"/>
      <c r="D1" s="199"/>
      <c r="E1" s="199"/>
      <c r="F1" s="199"/>
    </row>
    <row r="2" spans="1:6" ht="23.25">
      <c r="A2" s="199" t="s">
        <v>30</v>
      </c>
      <c r="B2" s="199"/>
      <c r="C2" s="199"/>
      <c r="D2" s="199"/>
      <c r="E2" s="199"/>
      <c r="F2" s="199"/>
    </row>
    <row r="3" spans="1:6" ht="23.25">
      <c r="A3" s="199" t="s">
        <v>318</v>
      </c>
      <c r="B3" s="199"/>
      <c r="C3" s="199"/>
      <c r="D3" s="199"/>
      <c r="E3" s="199"/>
      <c r="F3" s="199"/>
    </row>
    <row r="4" spans="1:6" ht="23.25">
      <c r="A4" s="199" t="s">
        <v>319</v>
      </c>
      <c r="B4" s="199"/>
      <c r="C4" s="199"/>
      <c r="D4" s="199"/>
      <c r="E4" s="199"/>
      <c r="F4" s="199"/>
    </row>
    <row r="5" spans="1:6" ht="23.25">
      <c r="A5" s="198" t="s">
        <v>2</v>
      </c>
      <c r="B5" s="198" t="s">
        <v>3</v>
      </c>
      <c r="C5" s="196" t="s">
        <v>4</v>
      </c>
      <c r="D5" s="196"/>
      <c r="E5" s="196"/>
      <c r="F5" s="196"/>
    </row>
    <row r="6" spans="1:6" ht="23.25">
      <c r="A6" s="198"/>
      <c r="B6" s="198"/>
      <c r="C6" s="21" t="s">
        <v>5</v>
      </c>
      <c r="D6" s="21" t="s">
        <v>6</v>
      </c>
      <c r="E6" s="21" t="s">
        <v>7</v>
      </c>
      <c r="F6" s="21" t="s">
        <v>8</v>
      </c>
    </row>
    <row r="7" spans="1:6" s="26" customFormat="1" ht="23.25">
      <c r="A7" s="23">
        <v>1</v>
      </c>
      <c r="B7" s="24" t="s">
        <v>9</v>
      </c>
      <c r="C7" s="151">
        <f>SUM(D7:F7)</f>
        <v>0</v>
      </c>
      <c r="D7" s="151">
        <v>0</v>
      </c>
      <c r="E7" s="151">
        <v>0</v>
      </c>
      <c r="F7" s="151">
        <v>0</v>
      </c>
    </row>
    <row r="8" spans="1:6" s="26" customFormat="1" ht="23.25">
      <c r="A8" s="23">
        <v>2</v>
      </c>
      <c r="B8" s="24" t="s">
        <v>301</v>
      </c>
      <c r="C8" s="151">
        <f>SUM(D8:F8)</f>
        <v>0</v>
      </c>
      <c r="D8" s="151">
        <v>0</v>
      </c>
      <c r="E8" s="151">
        <v>0</v>
      </c>
      <c r="F8" s="151">
        <v>0</v>
      </c>
    </row>
    <row r="9" spans="1:6" s="26" customFormat="1" ht="23.25">
      <c r="A9" s="23">
        <v>3</v>
      </c>
      <c r="B9" s="24" t="s">
        <v>302</v>
      </c>
      <c r="C9" s="151">
        <f aca="true" t="shared" si="0" ref="C9:C16">SUM(D9:F9)</f>
        <v>327175</v>
      </c>
      <c r="D9" s="151">
        <f>700+108825</f>
        <v>109525</v>
      </c>
      <c r="E9" s="151">
        <f>108825</f>
        <v>108825</v>
      </c>
      <c r="F9" s="151">
        <f>108825</f>
        <v>108825</v>
      </c>
    </row>
    <row r="10" spans="1:6" s="26" customFormat="1" ht="23.25">
      <c r="A10" s="23">
        <v>4</v>
      </c>
      <c r="B10" s="24" t="s">
        <v>13</v>
      </c>
      <c r="C10" s="151">
        <f t="shared" si="0"/>
        <v>3000</v>
      </c>
      <c r="D10" s="151">
        <v>3000</v>
      </c>
      <c r="E10" s="151">
        <v>0</v>
      </c>
      <c r="F10" s="151">
        <v>0</v>
      </c>
    </row>
    <row r="11" spans="1:6" s="26" customFormat="1" ht="23.25">
      <c r="A11" s="23">
        <v>5</v>
      </c>
      <c r="B11" s="24" t="s">
        <v>14</v>
      </c>
      <c r="C11" s="151">
        <f t="shared" si="0"/>
        <v>429070</v>
      </c>
      <c r="D11" s="151">
        <v>0</v>
      </c>
      <c r="E11" s="151">
        <f>7830+162240</f>
        <v>170070</v>
      </c>
      <c r="F11" s="151">
        <f>9000+250000</f>
        <v>259000</v>
      </c>
    </row>
    <row r="12" spans="1:6" s="26" customFormat="1" ht="23.25">
      <c r="A12" s="23">
        <v>6</v>
      </c>
      <c r="B12" s="24" t="s">
        <v>57</v>
      </c>
      <c r="C12" s="151">
        <f>SUM(D12:F12)</f>
        <v>0</v>
      </c>
      <c r="D12" s="151">
        <v>0</v>
      </c>
      <c r="E12" s="151">
        <v>0</v>
      </c>
      <c r="F12" s="151">
        <v>0</v>
      </c>
    </row>
    <row r="13" spans="1:6" s="26" customFormat="1" ht="23.25">
      <c r="A13" s="23">
        <v>7</v>
      </c>
      <c r="B13" s="24" t="s">
        <v>15</v>
      </c>
      <c r="C13" s="151">
        <f t="shared" si="0"/>
        <v>350</v>
      </c>
      <c r="D13" s="151">
        <v>0</v>
      </c>
      <c r="E13" s="151">
        <v>350</v>
      </c>
      <c r="F13" s="151">
        <v>0</v>
      </c>
    </row>
    <row r="14" spans="1:6" s="26" customFormat="1" ht="23.25">
      <c r="A14" s="23">
        <v>8</v>
      </c>
      <c r="B14" s="24" t="s">
        <v>16</v>
      </c>
      <c r="C14" s="151">
        <f t="shared" si="0"/>
        <v>340000</v>
      </c>
      <c r="D14" s="151">
        <v>0</v>
      </c>
      <c r="E14" s="151">
        <v>188000</v>
      </c>
      <c r="F14" s="151">
        <v>152000</v>
      </c>
    </row>
    <row r="15" spans="1:6" s="26" customFormat="1" ht="23.25">
      <c r="A15" s="23">
        <v>9</v>
      </c>
      <c r="B15" s="24" t="s">
        <v>17</v>
      </c>
      <c r="C15" s="151">
        <f t="shared" si="0"/>
        <v>0</v>
      </c>
      <c r="D15" s="151">
        <v>0</v>
      </c>
      <c r="E15" s="151">
        <v>0</v>
      </c>
      <c r="F15" s="151">
        <v>0</v>
      </c>
    </row>
    <row r="16" spans="1:6" s="26" customFormat="1" ht="23.25">
      <c r="A16" s="23">
        <v>10</v>
      </c>
      <c r="B16" s="24" t="s">
        <v>18</v>
      </c>
      <c r="C16" s="151">
        <f t="shared" si="0"/>
        <v>0</v>
      </c>
      <c r="D16" s="151">
        <v>0</v>
      </c>
      <c r="E16" s="151">
        <v>0</v>
      </c>
      <c r="F16" s="151">
        <v>0</v>
      </c>
    </row>
    <row r="17" spans="1:6" s="26" customFormat="1" ht="23.25">
      <c r="A17" s="27">
        <v>11</v>
      </c>
      <c r="B17" s="28" t="s">
        <v>292</v>
      </c>
      <c r="C17" s="151">
        <f>SUM(D17:F17)</f>
        <v>0</v>
      </c>
      <c r="D17" s="151">
        <v>0</v>
      </c>
      <c r="E17" s="151">
        <v>0</v>
      </c>
      <c r="F17" s="151">
        <v>0</v>
      </c>
    </row>
    <row r="18" spans="1:6" s="32" customFormat="1" ht="21.75" customHeight="1">
      <c r="A18" s="201" t="s">
        <v>5</v>
      </c>
      <c r="B18" s="201"/>
      <c r="C18" s="154">
        <f>SUM(C7:C17)</f>
        <v>1099595</v>
      </c>
      <c r="D18" s="154">
        <f>SUM(D7:D17)</f>
        <v>112525</v>
      </c>
      <c r="E18" s="154">
        <f>SUM(E7:E17)</f>
        <v>467245</v>
      </c>
      <c r="F18" s="154">
        <f>SUM(F7:F17)</f>
        <v>519825</v>
      </c>
    </row>
    <row r="19" spans="3:6" ht="21">
      <c r="C19" s="142"/>
      <c r="D19" s="142"/>
      <c r="E19" s="142"/>
      <c r="F19" s="142"/>
    </row>
    <row r="20" spans="1:2" ht="21">
      <c r="A20" s="30" t="s">
        <v>19</v>
      </c>
      <c r="B20" s="20" t="s">
        <v>20</v>
      </c>
    </row>
    <row r="21" ht="21">
      <c r="B21" s="20" t="s">
        <v>20</v>
      </c>
    </row>
    <row r="22" ht="21">
      <c r="B22" s="20" t="s">
        <v>20</v>
      </c>
    </row>
    <row r="23" ht="21">
      <c r="B23" s="20" t="s">
        <v>20</v>
      </c>
    </row>
    <row r="25" spans="1:6" s="190" customFormat="1" ht="23.25">
      <c r="A25" s="192" t="s">
        <v>21</v>
      </c>
      <c r="C25" s="190" t="s">
        <v>22</v>
      </c>
      <c r="D25" s="190" t="s">
        <v>309</v>
      </c>
      <c r="E25" s="191"/>
      <c r="F25" s="191"/>
    </row>
    <row r="26" spans="2:6" s="26" customFormat="1" ht="23.25">
      <c r="B26" s="33" t="s">
        <v>295</v>
      </c>
      <c r="D26" s="195" t="s">
        <v>305</v>
      </c>
      <c r="E26" s="195"/>
      <c r="F26" s="190"/>
    </row>
    <row r="27" spans="2:6" s="26" customFormat="1" ht="23.25">
      <c r="B27" s="33" t="s">
        <v>296</v>
      </c>
      <c r="D27" s="191" t="s">
        <v>326</v>
      </c>
      <c r="E27" s="191"/>
      <c r="F27" s="191"/>
    </row>
    <row r="28" spans="2:6" s="26" customFormat="1" ht="23.25">
      <c r="B28" s="33"/>
      <c r="D28" s="191"/>
      <c r="E28" s="191"/>
      <c r="F28" s="191"/>
    </row>
    <row r="29" spans="2:6" s="26" customFormat="1" ht="23.25">
      <c r="B29" s="33"/>
      <c r="D29" s="191"/>
      <c r="E29" s="191"/>
      <c r="F29" s="191"/>
    </row>
    <row r="30" spans="2:6" s="26" customFormat="1" ht="23.25">
      <c r="B30" s="33"/>
      <c r="D30" s="191"/>
      <c r="E30" s="191"/>
      <c r="F30" s="191"/>
    </row>
    <row r="31" spans="2:6" s="26" customFormat="1" ht="23.25">
      <c r="B31" s="33"/>
      <c r="D31" s="191"/>
      <c r="E31" s="191"/>
      <c r="F31" s="191"/>
    </row>
    <row r="32" spans="2:6" s="26" customFormat="1" ht="23.25">
      <c r="B32" s="33"/>
      <c r="D32" s="191"/>
      <c r="E32" s="191"/>
      <c r="F32" s="191"/>
    </row>
    <row r="33" spans="2:6" s="26" customFormat="1" ht="23.25">
      <c r="B33" s="33"/>
      <c r="D33" s="191"/>
      <c r="E33" s="191"/>
      <c r="F33" s="191"/>
    </row>
    <row r="34" spans="2:6" s="26" customFormat="1" ht="23.25">
      <c r="B34" s="33"/>
      <c r="D34" s="191"/>
      <c r="E34" s="191"/>
      <c r="F34" s="191"/>
    </row>
    <row r="35" spans="2:6" s="26" customFormat="1" ht="23.25">
      <c r="B35" s="33"/>
      <c r="D35" s="191"/>
      <c r="E35" s="191"/>
      <c r="F35" s="191"/>
    </row>
    <row r="36" spans="1:6" ht="23.25">
      <c r="A36" s="199" t="s">
        <v>0</v>
      </c>
      <c r="B36" s="199"/>
      <c r="C36" s="199"/>
      <c r="D36" s="199"/>
      <c r="E36" s="199"/>
      <c r="F36" s="199"/>
    </row>
    <row r="37" spans="1:6" ht="23.25">
      <c r="A37" s="199" t="s">
        <v>30</v>
      </c>
      <c r="B37" s="199"/>
      <c r="C37" s="199"/>
      <c r="D37" s="199"/>
      <c r="E37" s="199"/>
      <c r="F37" s="199"/>
    </row>
    <row r="38" spans="1:6" ht="23.25">
      <c r="A38" s="199" t="s">
        <v>318</v>
      </c>
      <c r="B38" s="199"/>
      <c r="C38" s="199"/>
      <c r="D38" s="199"/>
      <c r="E38" s="199"/>
      <c r="F38" s="199"/>
    </row>
    <row r="39" spans="1:6" ht="23.25">
      <c r="A39" s="199" t="s">
        <v>322</v>
      </c>
      <c r="B39" s="199"/>
      <c r="C39" s="199"/>
      <c r="D39" s="199"/>
      <c r="E39" s="199"/>
      <c r="F39" s="199"/>
    </row>
    <row r="40" spans="1:6" ht="23.25">
      <c r="A40" s="198" t="s">
        <v>2</v>
      </c>
      <c r="B40" s="198" t="s">
        <v>3</v>
      </c>
      <c r="C40" s="196" t="s">
        <v>4</v>
      </c>
      <c r="D40" s="196"/>
      <c r="E40" s="196"/>
      <c r="F40" s="196"/>
    </row>
    <row r="41" spans="1:6" ht="23.25">
      <c r="A41" s="198"/>
      <c r="B41" s="198"/>
      <c r="C41" s="21" t="s">
        <v>5</v>
      </c>
      <c r="D41" s="21" t="s">
        <v>23</v>
      </c>
      <c r="E41" s="21" t="s">
        <v>24</v>
      </c>
      <c r="F41" s="21" t="s">
        <v>25</v>
      </c>
    </row>
    <row r="42" spans="1:6" s="26" customFormat="1" ht="23.25">
      <c r="A42" s="23">
        <v>1</v>
      </c>
      <c r="B42" s="24" t="s">
        <v>9</v>
      </c>
      <c r="C42" s="151">
        <f>SUM(D42:F42)</f>
        <v>0</v>
      </c>
      <c r="D42" s="151">
        <v>0</v>
      </c>
      <c r="E42" s="151">
        <v>0</v>
      </c>
      <c r="F42" s="151">
        <v>0</v>
      </c>
    </row>
    <row r="43" spans="1:6" s="26" customFormat="1" ht="23.25">
      <c r="A43" s="23">
        <v>2</v>
      </c>
      <c r="B43" s="24" t="s">
        <v>301</v>
      </c>
      <c r="C43" s="151">
        <f aca="true" t="shared" si="1" ref="C43:C52">SUM(D43:F43)</f>
        <v>0</v>
      </c>
      <c r="D43" s="151">
        <v>0</v>
      </c>
      <c r="E43" s="151">
        <v>0</v>
      </c>
      <c r="F43" s="151">
        <v>0</v>
      </c>
    </row>
    <row r="44" spans="1:6" s="26" customFormat="1" ht="23.25">
      <c r="A44" s="23">
        <v>3</v>
      </c>
      <c r="B44" s="24" t="s">
        <v>302</v>
      </c>
      <c r="C44" s="151">
        <f t="shared" si="1"/>
        <v>366330</v>
      </c>
      <c r="D44" s="151">
        <f>13285+108825</f>
        <v>122110</v>
      </c>
      <c r="E44" s="151">
        <f>13285+108825</f>
        <v>122110</v>
      </c>
      <c r="F44" s="151">
        <f>13285+108825</f>
        <v>122110</v>
      </c>
    </row>
    <row r="45" spans="1:6" s="26" customFormat="1" ht="23.25">
      <c r="A45" s="23">
        <v>4</v>
      </c>
      <c r="B45" s="24" t="s">
        <v>13</v>
      </c>
      <c r="C45" s="151">
        <f t="shared" si="1"/>
        <v>0</v>
      </c>
      <c r="D45" s="151">
        <v>0</v>
      </c>
      <c r="E45" s="151">
        <v>0</v>
      </c>
      <c r="F45" s="151">
        <v>0</v>
      </c>
    </row>
    <row r="46" spans="1:6" s="26" customFormat="1" ht="23.25">
      <c r="A46" s="23">
        <v>5</v>
      </c>
      <c r="B46" s="24" t="s">
        <v>14</v>
      </c>
      <c r="C46" s="151">
        <f t="shared" si="1"/>
        <v>147780</v>
      </c>
      <c r="D46" s="151">
        <v>2000</v>
      </c>
      <c r="E46" s="151">
        <f>11430+79450</f>
        <v>90880</v>
      </c>
      <c r="F46" s="151">
        <v>54900</v>
      </c>
    </row>
    <row r="47" spans="1:6" s="26" customFormat="1" ht="23.25">
      <c r="A47" s="23">
        <v>6</v>
      </c>
      <c r="B47" s="24" t="s">
        <v>57</v>
      </c>
      <c r="C47" s="151">
        <f t="shared" si="1"/>
        <v>235911.4</v>
      </c>
      <c r="D47" s="151">
        <v>78000</v>
      </c>
      <c r="E47" s="151">
        <f>15040+68034</f>
        <v>83074</v>
      </c>
      <c r="F47" s="151">
        <v>74837.4</v>
      </c>
    </row>
    <row r="48" spans="1:6" s="26" customFormat="1" ht="23.25">
      <c r="A48" s="23">
        <v>7</v>
      </c>
      <c r="B48" s="24" t="s">
        <v>15</v>
      </c>
      <c r="C48" s="151">
        <f t="shared" si="1"/>
        <v>1167</v>
      </c>
      <c r="D48" s="151">
        <v>266</v>
      </c>
      <c r="E48" s="151">
        <v>201</v>
      </c>
      <c r="F48" s="151">
        <v>700</v>
      </c>
    </row>
    <row r="49" spans="1:6" s="26" customFormat="1" ht="23.25">
      <c r="A49" s="23">
        <v>8</v>
      </c>
      <c r="B49" s="24" t="s">
        <v>16</v>
      </c>
      <c r="C49" s="151">
        <f t="shared" si="1"/>
        <v>340000</v>
      </c>
      <c r="D49" s="151">
        <v>340000</v>
      </c>
      <c r="E49" s="151">
        <v>0</v>
      </c>
      <c r="F49" s="151">
        <v>0</v>
      </c>
    </row>
    <row r="50" spans="1:6" s="26" customFormat="1" ht="23.25">
      <c r="A50" s="23">
        <v>9</v>
      </c>
      <c r="B50" s="24" t="s">
        <v>17</v>
      </c>
      <c r="C50" s="151">
        <f t="shared" si="1"/>
        <v>35500</v>
      </c>
      <c r="D50" s="139">
        <v>0</v>
      </c>
      <c r="E50" s="139">
        <v>35500</v>
      </c>
      <c r="F50" s="139">
        <v>0</v>
      </c>
    </row>
    <row r="51" spans="1:6" s="26" customFormat="1" ht="23.25">
      <c r="A51" s="23">
        <v>10</v>
      </c>
      <c r="B51" s="24" t="s">
        <v>18</v>
      </c>
      <c r="C51" s="151">
        <f t="shared" si="1"/>
        <v>0</v>
      </c>
      <c r="D51" s="139">
        <v>0</v>
      </c>
      <c r="E51" s="139">
        <v>0</v>
      </c>
      <c r="F51" s="139">
        <v>0</v>
      </c>
    </row>
    <row r="52" spans="1:6" s="26" customFormat="1" ht="23.25">
      <c r="A52" s="27">
        <v>11</v>
      </c>
      <c r="B52" s="28" t="s">
        <v>292</v>
      </c>
      <c r="C52" s="151">
        <f t="shared" si="1"/>
        <v>0</v>
      </c>
      <c r="D52" s="140">
        <v>0</v>
      </c>
      <c r="E52" s="140">
        <v>0</v>
      </c>
      <c r="F52" s="140">
        <v>0</v>
      </c>
    </row>
    <row r="53" spans="1:6" s="32" customFormat="1" ht="33" customHeight="1">
      <c r="A53" s="201" t="s">
        <v>5</v>
      </c>
      <c r="B53" s="201"/>
      <c r="C53" s="154">
        <f>SUM(C42:C52)</f>
        <v>1126688.4</v>
      </c>
      <c r="D53" s="154">
        <f>SUM(D42:D52)</f>
        <v>542376</v>
      </c>
      <c r="E53" s="154">
        <f>SUM(E42:E52)</f>
        <v>331765</v>
      </c>
      <c r="F53" s="154">
        <f>SUM(F42:F52)</f>
        <v>252547.4</v>
      </c>
    </row>
    <row r="54" spans="3:6" ht="21">
      <c r="C54" s="142"/>
      <c r="D54" s="142"/>
      <c r="E54" s="142"/>
      <c r="F54" s="142"/>
    </row>
    <row r="55" spans="1:2" ht="21">
      <c r="A55" s="30" t="s">
        <v>19</v>
      </c>
      <c r="B55" s="20" t="s">
        <v>20</v>
      </c>
    </row>
    <row r="56" ht="21">
      <c r="B56" s="20" t="s">
        <v>20</v>
      </c>
    </row>
    <row r="57" ht="21">
      <c r="B57" s="20" t="s">
        <v>20</v>
      </c>
    </row>
    <row r="59" spans="1:6" s="190" customFormat="1" ht="23.25">
      <c r="A59" s="192" t="s">
        <v>21</v>
      </c>
      <c r="C59" s="190" t="s">
        <v>22</v>
      </c>
      <c r="D59" s="190" t="s">
        <v>309</v>
      </c>
      <c r="E59" s="191"/>
      <c r="F59" s="191"/>
    </row>
    <row r="60" spans="2:6" s="26" customFormat="1" ht="23.25">
      <c r="B60" s="33" t="s">
        <v>295</v>
      </c>
      <c r="D60" s="195" t="s">
        <v>305</v>
      </c>
      <c r="E60" s="195"/>
      <c r="F60" s="190"/>
    </row>
    <row r="61" spans="2:6" s="26" customFormat="1" ht="23.25">
      <c r="B61" s="33" t="s">
        <v>296</v>
      </c>
      <c r="D61" s="191" t="s">
        <v>326</v>
      </c>
      <c r="E61" s="191"/>
      <c r="F61" s="191"/>
    </row>
    <row r="62" spans="4:6" ht="23.25">
      <c r="D62" s="195"/>
      <c r="E62" s="195"/>
      <c r="F62" s="195"/>
    </row>
    <row r="63" spans="4:5" ht="23.25">
      <c r="D63" s="161"/>
      <c r="E63" s="161"/>
    </row>
    <row r="72" spans="1:6" ht="23.25">
      <c r="A72" s="199" t="s">
        <v>0</v>
      </c>
      <c r="B72" s="199"/>
      <c r="C72" s="199"/>
      <c r="D72" s="199"/>
      <c r="E72" s="199"/>
      <c r="F72" s="199"/>
    </row>
    <row r="73" spans="1:6" ht="23.25">
      <c r="A73" s="199" t="s">
        <v>30</v>
      </c>
      <c r="B73" s="199"/>
      <c r="C73" s="199"/>
      <c r="D73" s="199"/>
      <c r="E73" s="199"/>
      <c r="F73" s="199"/>
    </row>
    <row r="74" spans="1:6" ht="23.25">
      <c r="A74" s="199" t="s">
        <v>318</v>
      </c>
      <c r="B74" s="199"/>
      <c r="C74" s="199"/>
      <c r="D74" s="199"/>
      <c r="E74" s="199"/>
      <c r="F74" s="199"/>
    </row>
    <row r="75" spans="1:6" ht="23.25">
      <c r="A75" s="199" t="s">
        <v>321</v>
      </c>
      <c r="B75" s="199"/>
      <c r="C75" s="199"/>
      <c r="D75" s="199"/>
      <c r="E75" s="199"/>
      <c r="F75" s="199"/>
    </row>
    <row r="76" spans="1:6" ht="23.25">
      <c r="A76" s="70"/>
      <c r="B76" s="70"/>
      <c r="C76" s="70"/>
      <c r="D76" s="70"/>
      <c r="E76" s="70"/>
      <c r="F76" s="70"/>
    </row>
    <row r="77" spans="1:6" ht="23.25">
      <c r="A77" s="198" t="s">
        <v>2</v>
      </c>
      <c r="B77" s="198" t="s">
        <v>3</v>
      </c>
      <c r="C77" s="196" t="s">
        <v>4</v>
      </c>
      <c r="D77" s="196"/>
      <c r="E77" s="196"/>
      <c r="F77" s="196"/>
    </row>
    <row r="78" spans="1:6" ht="23.25">
      <c r="A78" s="198"/>
      <c r="B78" s="198"/>
      <c r="C78" s="21" t="s">
        <v>5</v>
      </c>
      <c r="D78" s="21" t="s">
        <v>26</v>
      </c>
      <c r="E78" s="21" t="s">
        <v>27</v>
      </c>
      <c r="F78" s="21" t="s">
        <v>28</v>
      </c>
    </row>
    <row r="79" spans="1:6" s="26" customFormat="1" ht="23.25">
      <c r="A79" s="23">
        <v>1</v>
      </c>
      <c r="B79" s="24" t="s">
        <v>9</v>
      </c>
      <c r="C79" s="151">
        <f>SUM(D79:F79)</f>
        <v>0</v>
      </c>
      <c r="D79" s="151">
        <v>0</v>
      </c>
      <c r="E79" s="151">
        <v>0</v>
      </c>
      <c r="F79" s="151">
        <v>0</v>
      </c>
    </row>
    <row r="80" spans="1:6" s="26" customFormat="1" ht="23.25">
      <c r="A80" s="23">
        <v>2</v>
      </c>
      <c r="B80" s="24" t="s">
        <v>301</v>
      </c>
      <c r="C80" s="151">
        <f>SUM(D80:F80)</f>
        <v>0</v>
      </c>
      <c r="D80" s="151">
        <v>0</v>
      </c>
      <c r="E80" s="151">
        <v>0</v>
      </c>
      <c r="F80" s="151">
        <v>0</v>
      </c>
    </row>
    <row r="81" spans="1:6" s="26" customFormat="1" ht="23.25">
      <c r="A81" s="23">
        <v>3</v>
      </c>
      <c r="B81" s="24" t="s">
        <v>302</v>
      </c>
      <c r="C81" s="151">
        <f aca="true" t="shared" si="2" ref="C81:C89">SUM(D81:F81)</f>
        <v>278945</v>
      </c>
      <c r="D81" s="151">
        <v>43645</v>
      </c>
      <c r="E81" s="151">
        <f>13285+99545</f>
        <v>112830</v>
      </c>
      <c r="F81" s="151">
        <f>13285+109185</f>
        <v>122470</v>
      </c>
    </row>
    <row r="82" spans="1:6" s="26" customFormat="1" ht="23.25">
      <c r="A82" s="23">
        <v>4</v>
      </c>
      <c r="B82" s="24" t="s">
        <v>13</v>
      </c>
      <c r="C82" s="151">
        <f t="shared" si="2"/>
        <v>0</v>
      </c>
      <c r="D82" s="151">
        <v>0</v>
      </c>
      <c r="E82" s="151">
        <v>0</v>
      </c>
      <c r="F82" s="151">
        <v>0</v>
      </c>
    </row>
    <row r="83" spans="1:6" s="26" customFormat="1" ht="23.25">
      <c r="A83" s="23">
        <v>5</v>
      </c>
      <c r="B83" s="24" t="s">
        <v>14</v>
      </c>
      <c r="C83" s="151">
        <f t="shared" si="2"/>
        <v>150962</v>
      </c>
      <c r="D83" s="151">
        <v>3172</v>
      </c>
      <c r="E83" s="151">
        <v>4690</v>
      </c>
      <c r="F83" s="151">
        <v>143100</v>
      </c>
    </row>
    <row r="84" spans="1:6" s="26" customFormat="1" ht="23.25">
      <c r="A84" s="23">
        <v>6</v>
      </c>
      <c r="B84" s="24" t="s">
        <v>57</v>
      </c>
      <c r="C84" s="151">
        <f t="shared" si="2"/>
        <v>233868</v>
      </c>
      <c r="D84" s="151">
        <v>112364</v>
      </c>
      <c r="E84" s="151">
        <f>18656+37348</f>
        <v>56004</v>
      </c>
      <c r="F84" s="151">
        <v>65500</v>
      </c>
    </row>
    <row r="85" spans="1:6" s="26" customFormat="1" ht="23.25">
      <c r="A85" s="23">
        <v>7</v>
      </c>
      <c r="B85" s="24" t="s">
        <v>15</v>
      </c>
      <c r="C85" s="151">
        <f t="shared" si="2"/>
        <v>1420</v>
      </c>
      <c r="D85" s="151">
        <v>340</v>
      </c>
      <c r="E85" s="151">
        <v>700</v>
      </c>
      <c r="F85" s="151">
        <v>380</v>
      </c>
    </row>
    <row r="86" spans="1:6" s="26" customFormat="1" ht="23.25">
      <c r="A86" s="23">
        <v>8</v>
      </c>
      <c r="B86" s="24" t="s">
        <v>16</v>
      </c>
      <c r="C86" s="151">
        <f t="shared" si="2"/>
        <v>322000</v>
      </c>
      <c r="D86" s="151">
        <v>0</v>
      </c>
      <c r="E86" s="151">
        <v>0</v>
      </c>
      <c r="F86" s="151">
        <v>322000</v>
      </c>
    </row>
    <row r="87" spans="1:6" s="26" customFormat="1" ht="23.25">
      <c r="A87" s="23">
        <v>9</v>
      </c>
      <c r="B87" s="24" t="s">
        <v>17</v>
      </c>
      <c r="C87" s="151">
        <f t="shared" si="2"/>
        <v>26000</v>
      </c>
      <c r="D87" s="151">
        <v>0</v>
      </c>
      <c r="E87" s="151">
        <v>26000</v>
      </c>
      <c r="F87" s="151">
        <v>0</v>
      </c>
    </row>
    <row r="88" spans="1:6" s="26" customFormat="1" ht="23.25">
      <c r="A88" s="23">
        <v>10</v>
      </c>
      <c r="B88" s="24" t="s">
        <v>18</v>
      </c>
      <c r="C88" s="151">
        <f t="shared" si="2"/>
        <v>0</v>
      </c>
      <c r="D88" s="151">
        <v>0</v>
      </c>
      <c r="E88" s="151">
        <v>0</v>
      </c>
      <c r="F88" s="151">
        <v>0</v>
      </c>
    </row>
    <row r="89" spans="1:6" s="26" customFormat="1" ht="23.25">
      <c r="A89" s="27">
        <v>11</v>
      </c>
      <c r="B89" s="28" t="s">
        <v>292</v>
      </c>
      <c r="C89" s="151">
        <f t="shared" si="2"/>
        <v>0</v>
      </c>
      <c r="D89" s="140">
        <v>0</v>
      </c>
      <c r="E89" s="140">
        <v>0</v>
      </c>
      <c r="F89" s="151">
        <v>0</v>
      </c>
    </row>
    <row r="90" spans="1:6" s="32" customFormat="1" ht="33" customHeight="1">
      <c r="A90" s="201" t="s">
        <v>5</v>
      </c>
      <c r="B90" s="201"/>
      <c r="C90" s="154">
        <f>SUM(C79:C89)</f>
        <v>1013195</v>
      </c>
      <c r="D90" s="154">
        <f>SUM(D79:D89)</f>
        <v>159521</v>
      </c>
      <c r="E90" s="154">
        <f>SUM(E79:E89)</f>
        <v>200224</v>
      </c>
      <c r="F90" s="154">
        <f>SUM(F79:F89)</f>
        <v>653450</v>
      </c>
    </row>
    <row r="91" spans="3:6" ht="21">
      <c r="C91" s="142"/>
      <c r="D91" s="142"/>
      <c r="E91" s="142"/>
      <c r="F91" s="142"/>
    </row>
    <row r="92" spans="1:2" ht="21">
      <c r="A92" s="30" t="s">
        <v>19</v>
      </c>
      <c r="B92" s="20" t="s">
        <v>20</v>
      </c>
    </row>
    <row r="93" ht="21">
      <c r="B93" s="20" t="s">
        <v>20</v>
      </c>
    </row>
    <row r="94" ht="21">
      <c r="B94" s="20" t="s">
        <v>20</v>
      </c>
    </row>
    <row r="95" ht="21">
      <c r="B95" s="20" t="s">
        <v>20</v>
      </c>
    </row>
    <row r="97" spans="1:6" s="190" customFormat="1" ht="23.25">
      <c r="A97" s="192" t="s">
        <v>21</v>
      </c>
      <c r="C97" s="190" t="s">
        <v>22</v>
      </c>
      <c r="D97" s="190" t="s">
        <v>309</v>
      </c>
      <c r="E97" s="191"/>
      <c r="F97" s="191"/>
    </row>
    <row r="98" spans="2:6" s="26" customFormat="1" ht="23.25">
      <c r="B98" s="33" t="s">
        <v>295</v>
      </c>
      <c r="D98" s="195" t="s">
        <v>305</v>
      </c>
      <c r="E98" s="195"/>
      <c r="F98" s="190"/>
    </row>
    <row r="99" spans="2:6" s="26" customFormat="1" ht="23.25">
      <c r="B99" s="33" t="s">
        <v>296</v>
      </c>
      <c r="D99" s="191" t="s">
        <v>326</v>
      </c>
      <c r="E99" s="191"/>
      <c r="F99" s="191"/>
    </row>
    <row r="100" spans="4:6" ht="23.25">
      <c r="D100" s="195"/>
      <c r="E100" s="195"/>
      <c r="F100" s="195"/>
    </row>
    <row r="101" spans="4:5" ht="23.25">
      <c r="D101" s="161"/>
      <c r="E101" s="161"/>
    </row>
    <row r="102" spans="4:5" ht="23.25">
      <c r="D102" s="161"/>
      <c r="E102" s="161"/>
    </row>
    <row r="107" spans="1:6" ht="23.25">
      <c r="A107" s="199" t="s">
        <v>0</v>
      </c>
      <c r="B107" s="199"/>
      <c r="C107" s="199"/>
      <c r="D107" s="199"/>
      <c r="E107" s="199"/>
      <c r="F107" s="199"/>
    </row>
    <row r="108" spans="1:6" ht="23.25">
      <c r="A108" s="199" t="s">
        <v>30</v>
      </c>
      <c r="B108" s="199"/>
      <c r="C108" s="199"/>
      <c r="D108" s="199"/>
      <c r="E108" s="199"/>
      <c r="F108" s="199"/>
    </row>
    <row r="109" spans="1:6" ht="23.25">
      <c r="A109" s="199" t="s">
        <v>318</v>
      </c>
      <c r="B109" s="199"/>
      <c r="C109" s="199"/>
      <c r="D109" s="199"/>
      <c r="E109" s="199"/>
      <c r="F109" s="199"/>
    </row>
    <row r="110" spans="1:6" ht="23.25">
      <c r="A110" s="199" t="s">
        <v>320</v>
      </c>
      <c r="B110" s="199"/>
      <c r="C110" s="199"/>
      <c r="D110" s="199"/>
      <c r="E110" s="199"/>
      <c r="F110" s="199"/>
    </row>
    <row r="111" spans="1:6" ht="23.25">
      <c r="A111" s="70"/>
      <c r="B111" s="70"/>
      <c r="C111" s="70"/>
      <c r="D111" s="70"/>
      <c r="E111" s="70"/>
      <c r="F111" s="70"/>
    </row>
    <row r="112" spans="1:6" ht="23.25">
      <c r="A112" s="198" t="s">
        <v>2</v>
      </c>
      <c r="B112" s="198" t="s">
        <v>3</v>
      </c>
      <c r="C112" s="196" t="s">
        <v>4</v>
      </c>
      <c r="D112" s="196"/>
      <c r="E112" s="196"/>
      <c r="F112" s="196"/>
    </row>
    <row r="113" spans="1:6" ht="23.25">
      <c r="A113" s="198"/>
      <c r="B113" s="198"/>
      <c r="C113" s="21" t="s">
        <v>5</v>
      </c>
      <c r="D113" s="21" t="s">
        <v>167</v>
      </c>
      <c r="E113" s="21" t="s">
        <v>168</v>
      </c>
      <c r="F113" s="21" t="s">
        <v>170</v>
      </c>
    </row>
    <row r="114" spans="1:6" s="26" customFormat="1" ht="23.25">
      <c r="A114" s="23">
        <v>1</v>
      </c>
      <c r="B114" s="24" t="s">
        <v>9</v>
      </c>
      <c r="C114" s="151">
        <f>SUM(D114:F114)</f>
        <v>0</v>
      </c>
      <c r="D114" s="151">
        <v>0</v>
      </c>
      <c r="E114" s="151">
        <v>0</v>
      </c>
      <c r="F114" s="151">
        <v>0</v>
      </c>
    </row>
    <row r="115" spans="1:6" s="26" customFormat="1" ht="23.25">
      <c r="A115" s="23">
        <v>2</v>
      </c>
      <c r="B115" s="24" t="s">
        <v>301</v>
      </c>
      <c r="C115" s="151">
        <f aca="true" t="shared" si="3" ref="C115:C124">SUM(D115:F115)</f>
        <v>0</v>
      </c>
      <c r="D115" s="151">
        <v>0</v>
      </c>
      <c r="E115" s="151">
        <v>0</v>
      </c>
      <c r="F115" s="151">
        <v>0</v>
      </c>
    </row>
    <row r="116" spans="1:6" s="26" customFormat="1" ht="23.25">
      <c r="A116" s="23">
        <v>3</v>
      </c>
      <c r="B116" s="24" t="s">
        <v>302</v>
      </c>
      <c r="C116" s="151">
        <f t="shared" si="3"/>
        <v>336553</v>
      </c>
      <c r="D116" s="151">
        <f>13285+104898</f>
        <v>118183</v>
      </c>
      <c r="E116" s="151">
        <f>13285+95900</f>
        <v>109185</v>
      </c>
      <c r="F116" s="151">
        <f>13285+95900</f>
        <v>109185</v>
      </c>
    </row>
    <row r="117" spans="1:6" s="26" customFormat="1" ht="23.25">
      <c r="A117" s="23">
        <v>4</v>
      </c>
      <c r="B117" s="24" t="s">
        <v>13</v>
      </c>
      <c r="C117" s="151">
        <f t="shared" si="3"/>
        <v>0</v>
      </c>
      <c r="D117" s="151">
        <v>0</v>
      </c>
      <c r="E117" s="151">
        <v>0</v>
      </c>
      <c r="F117" s="151">
        <v>0</v>
      </c>
    </row>
    <row r="118" spans="1:6" s="26" customFormat="1" ht="23.25">
      <c r="A118" s="23">
        <v>5</v>
      </c>
      <c r="B118" s="24" t="s">
        <v>14</v>
      </c>
      <c r="C118" s="151">
        <f t="shared" si="3"/>
        <v>72192</v>
      </c>
      <c r="D118" s="151">
        <v>15000</v>
      </c>
      <c r="E118" s="151">
        <v>37192</v>
      </c>
      <c r="F118" s="151">
        <v>20000</v>
      </c>
    </row>
    <row r="119" spans="1:6" s="26" customFormat="1" ht="23.25">
      <c r="A119" s="23">
        <v>6</v>
      </c>
      <c r="B119" s="24" t="s">
        <v>57</v>
      </c>
      <c r="C119" s="151">
        <f t="shared" si="3"/>
        <v>189175</v>
      </c>
      <c r="D119" s="151">
        <v>0</v>
      </c>
      <c r="E119" s="151">
        <v>140000</v>
      </c>
      <c r="F119" s="151">
        <f>19854+29321</f>
        <v>49175</v>
      </c>
    </row>
    <row r="120" spans="1:6" s="26" customFormat="1" ht="23.25">
      <c r="A120" s="23">
        <v>7</v>
      </c>
      <c r="B120" s="24" t="s">
        <v>15</v>
      </c>
      <c r="C120" s="151">
        <f t="shared" si="3"/>
        <v>1800</v>
      </c>
      <c r="D120" s="151">
        <v>0</v>
      </c>
      <c r="E120" s="151">
        <v>1100</v>
      </c>
      <c r="F120" s="151">
        <v>700</v>
      </c>
    </row>
    <row r="121" spans="1:6" s="26" customFormat="1" ht="23.25">
      <c r="A121" s="23">
        <v>8</v>
      </c>
      <c r="B121" s="24" t="s">
        <v>16</v>
      </c>
      <c r="C121" s="151">
        <f t="shared" si="3"/>
        <v>322000</v>
      </c>
      <c r="D121" s="151">
        <v>0</v>
      </c>
      <c r="E121" s="151">
        <v>322000</v>
      </c>
      <c r="F121" s="151">
        <v>0</v>
      </c>
    </row>
    <row r="122" spans="1:6" s="26" customFormat="1" ht="23.25">
      <c r="A122" s="23">
        <v>9</v>
      </c>
      <c r="B122" s="24" t="s">
        <v>17</v>
      </c>
      <c r="C122" s="151">
        <f t="shared" si="3"/>
        <v>0</v>
      </c>
      <c r="D122" s="151">
        <v>0</v>
      </c>
      <c r="E122" s="151">
        <v>0</v>
      </c>
      <c r="F122" s="151">
        <v>0</v>
      </c>
    </row>
    <row r="123" spans="1:6" s="26" customFormat="1" ht="23.25">
      <c r="A123" s="23">
        <v>10</v>
      </c>
      <c r="B123" s="24" t="s">
        <v>18</v>
      </c>
      <c r="C123" s="151">
        <f t="shared" si="3"/>
        <v>0</v>
      </c>
      <c r="D123" s="151">
        <v>0</v>
      </c>
      <c r="E123" s="151">
        <v>0</v>
      </c>
      <c r="F123" s="151">
        <v>0</v>
      </c>
    </row>
    <row r="124" spans="1:6" s="26" customFormat="1" ht="23.25">
      <c r="A124" s="27">
        <v>11</v>
      </c>
      <c r="B124" s="28" t="s">
        <v>292</v>
      </c>
      <c r="C124" s="151">
        <f t="shared" si="3"/>
        <v>0</v>
      </c>
      <c r="D124" s="140">
        <v>0</v>
      </c>
      <c r="E124" s="139">
        <v>0</v>
      </c>
      <c r="F124" s="140">
        <v>0</v>
      </c>
    </row>
    <row r="125" spans="1:6" s="32" customFormat="1" ht="33" customHeight="1">
      <c r="A125" s="201" t="s">
        <v>5</v>
      </c>
      <c r="B125" s="201"/>
      <c r="C125" s="154">
        <f>SUM(C114:C124)</f>
        <v>921720</v>
      </c>
      <c r="D125" s="154">
        <f>SUM(D114:D124)</f>
        <v>133183</v>
      </c>
      <c r="E125" s="154">
        <f>SUM(E114:E124)</f>
        <v>609477</v>
      </c>
      <c r="F125" s="154">
        <f>SUM(F114:F124)</f>
        <v>179060</v>
      </c>
    </row>
    <row r="126" spans="3:6" ht="21">
      <c r="C126" s="142"/>
      <c r="D126" s="142"/>
      <c r="E126" s="142"/>
      <c r="F126" s="142"/>
    </row>
    <row r="127" spans="1:2" ht="21">
      <c r="A127" s="30" t="s">
        <v>19</v>
      </c>
      <c r="B127" s="20" t="s">
        <v>20</v>
      </c>
    </row>
    <row r="128" ht="21">
      <c r="B128" s="20" t="s">
        <v>20</v>
      </c>
    </row>
    <row r="129" ht="21">
      <c r="B129" s="20" t="s">
        <v>20</v>
      </c>
    </row>
    <row r="130" ht="21">
      <c r="B130" s="20" t="s">
        <v>20</v>
      </c>
    </row>
    <row r="132" spans="1:6" s="190" customFormat="1" ht="23.25">
      <c r="A132" s="192" t="s">
        <v>21</v>
      </c>
      <c r="C132" s="190" t="s">
        <v>22</v>
      </c>
      <c r="D132" s="190" t="s">
        <v>309</v>
      </c>
      <c r="E132" s="191"/>
      <c r="F132" s="191"/>
    </row>
    <row r="133" spans="2:6" s="26" customFormat="1" ht="23.25">
      <c r="B133" s="33" t="s">
        <v>295</v>
      </c>
      <c r="D133" s="195" t="s">
        <v>305</v>
      </c>
      <c r="E133" s="195"/>
      <c r="F133" s="190"/>
    </row>
    <row r="134" spans="2:6" s="26" customFormat="1" ht="23.25">
      <c r="B134" s="33" t="s">
        <v>296</v>
      </c>
      <c r="D134" s="191" t="s">
        <v>326</v>
      </c>
      <c r="E134" s="191"/>
      <c r="F134" s="191"/>
    </row>
    <row r="135" spans="4:6" ht="23.25">
      <c r="D135" s="195"/>
      <c r="E135" s="195"/>
      <c r="F135" s="195"/>
    </row>
    <row r="136" spans="4:5" ht="23.25">
      <c r="D136" s="161"/>
      <c r="E136" s="161"/>
    </row>
    <row r="137" spans="4:5" ht="23.25">
      <c r="D137" s="161"/>
      <c r="E137" s="161"/>
    </row>
  </sheetData>
  <sheetProtection/>
  <mergeCells count="39">
    <mergeCell ref="B112:B113"/>
    <mergeCell ref="A110:F110"/>
    <mergeCell ref="A75:F75"/>
    <mergeCell ref="A90:B90"/>
    <mergeCell ref="D100:F100"/>
    <mergeCell ref="D135:F135"/>
    <mergeCell ref="D98:E98"/>
    <mergeCell ref="A125:B125"/>
    <mergeCell ref="D133:E133"/>
    <mergeCell ref="A112:A113"/>
    <mergeCell ref="A107:F107"/>
    <mergeCell ref="A108:F108"/>
    <mergeCell ref="A37:F37"/>
    <mergeCell ref="A38:F38"/>
    <mergeCell ref="A39:F39"/>
    <mergeCell ref="D60:E60"/>
    <mergeCell ref="A74:F74"/>
    <mergeCell ref="D62:F62"/>
    <mergeCell ref="A40:A41"/>
    <mergeCell ref="B40:B41"/>
    <mergeCell ref="C40:F40"/>
    <mergeCell ref="A53:B53"/>
    <mergeCell ref="C112:F112"/>
    <mergeCell ref="A77:A78"/>
    <mergeCell ref="B77:B78"/>
    <mergeCell ref="C77:F77"/>
    <mergeCell ref="A36:F36"/>
    <mergeCell ref="A18:B18"/>
    <mergeCell ref="D26:E26"/>
    <mergeCell ref="A72:F72"/>
    <mergeCell ref="A73:F73"/>
    <mergeCell ref="A109:F109"/>
    <mergeCell ref="A1:F1"/>
    <mergeCell ref="A2:F2"/>
    <mergeCell ref="A3:F3"/>
    <mergeCell ref="A4:F4"/>
    <mergeCell ref="A5:A6"/>
    <mergeCell ref="B5:B6"/>
    <mergeCell ref="C5:F5"/>
  </mergeCells>
  <printOptions/>
  <pageMargins left="0.5118110236220472" right="0.3937007874015748" top="0.5118110236220472" bottom="0.5118110236220472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3"/>
  <sheetViews>
    <sheetView tabSelected="1" zoomScaleSheetLayoutView="100" zoomScalePageLayoutView="0" workbookViewId="0" topLeftCell="A100">
      <selection activeCell="B142" sqref="B142"/>
    </sheetView>
  </sheetViews>
  <sheetFormatPr defaultColWidth="9.140625" defaultRowHeight="21.75"/>
  <cols>
    <col min="1" max="1" width="9.140625" style="20" customWidth="1"/>
    <col min="2" max="2" width="26.28125" style="20" customWidth="1"/>
    <col min="3" max="3" width="15.00390625" style="172" customWidth="1"/>
    <col min="4" max="5" width="16.57421875" style="20" customWidth="1"/>
    <col min="6" max="6" width="15.421875" style="20" customWidth="1"/>
    <col min="7" max="7" width="5.7109375" style="20" customWidth="1"/>
    <col min="8" max="8" width="10.8515625" style="20" customWidth="1"/>
    <col min="9" max="9" width="9.140625" style="20" customWidth="1"/>
    <col min="10" max="10" width="21.140625" style="20" customWidth="1"/>
    <col min="11" max="11" width="9.140625" style="20" customWidth="1"/>
    <col min="12" max="12" width="18.28125" style="20" customWidth="1"/>
    <col min="13" max="16384" width="9.140625" style="20" customWidth="1"/>
  </cols>
  <sheetData>
    <row r="1" spans="1:6" ht="23.25">
      <c r="A1" s="199" t="s">
        <v>0</v>
      </c>
      <c r="B1" s="199"/>
      <c r="C1" s="199"/>
      <c r="D1" s="199"/>
      <c r="E1" s="199"/>
      <c r="F1" s="199"/>
    </row>
    <row r="2" spans="1:6" ht="23.25">
      <c r="A2" s="199" t="s">
        <v>166</v>
      </c>
      <c r="B2" s="199"/>
      <c r="C2" s="199"/>
      <c r="D2" s="199"/>
      <c r="E2" s="199"/>
      <c r="F2" s="199"/>
    </row>
    <row r="3" spans="1:6" ht="23.25">
      <c r="A3" s="199" t="s">
        <v>318</v>
      </c>
      <c r="B3" s="199"/>
      <c r="C3" s="199"/>
      <c r="D3" s="199"/>
      <c r="E3" s="199"/>
      <c r="F3" s="199"/>
    </row>
    <row r="4" spans="1:6" ht="23.25">
      <c r="A4" s="199" t="s">
        <v>319</v>
      </c>
      <c r="B4" s="199"/>
      <c r="C4" s="199"/>
      <c r="D4" s="199"/>
      <c r="E4" s="199"/>
      <c r="F4" s="199"/>
    </row>
    <row r="5" spans="1:6" ht="23.25">
      <c r="A5" s="198" t="s">
        <v>2</v>
      </c>
      <c r="B5" s="198" t="s">
        <v>3</v>
      </c>
      <c r="C5" s="196" t="s">
        <v>4</v>
      </c>
      <c r="D5" s="196"/>
      <c r="E5" s="196"/>
      <c r="F5" s="196"/>
    </row>
    <row r="6" spans="1:6" ht="23.25">
      <c r="A6" s="198"/>
      <c r="B6" s="198"/>
      <c r="C6" s="168" t="s">
        <v>5</v>
      </c>
      <c r="D6" s="21" t="s">
        <v>6</v>
      </c>
      <c r="E6" s="21" t="s">
        <v>7</v>
      </c>
      <c r="F6" s="21" t="s">
        <v>8</v>
      </c>
    </row>
    <row r="7" spans="1:10" s="26" customFormat="1" ht="23.25">
      <c r="A7" s="23">
        <v>1</v>
      </c>
      <c r="B7" s="24" t="s">
        <v>9</v>
      </c>
      <c r="C7" s="169">
        <f>SUM(D7:F7)</f>
        <v>2802007</v>
      </c>
      <c r="D7" s="139">
        <f>SUM(ปลัด!D7+คลัง!D7+ช่าง!D7+ศึกษา!D7)</f>
        <v>1042257</v>
      </c>
      <c r="E7" s="139">
        <f>SUM(ปลัด!E7+คลัง!E7+ช่าง!E7+ศึกษา!E7)</f>
        <v>879950</v>
      </c>
      <c r="F7" s="139">
        <f>SUM(ปลัด!F7+คลัง!F7+ช่าง!F7+ศึกษา!F7)</f>
        <v>879800</v>
      </c>
      <c r="J7" s="180"/>
    </row>
    <row r="8" spans="1:6" s="26" customFormat="1" ht="23.25">
      <c r="A8" s="23">
        <v>2</v>
      </c>
      <c r="B8" s="24" t="s">
        <v>301</v>
      </c>
      <c r="C8" s="169">
        <f aca="true" t="shared" si="0" ref="C8:C17">SUM(D8:F8)</f>
        <v>577980</v>
      </c>
      <c r="D8" s="139">
        <f>SUM(ปลัด!D8+คลัง!D8+ช่าง!D8+ศึกษา!D8)</f>
        <v>192660</v>
      </c>
      <c r="E8" s="139">
        <f>SUM(ปลัด!E8+คลัง!E8+ช่าง!E8+ศึกษา!E8)</f>
        <v>192660</v>
      </c>
      <c r="F8" s="139">
        <f>SUM(ปลัด!F8+คลัง!F8+ช่าง!F8+ศึกษา!F8)</f>
        <v>192660</v>
      </c>
    </row>
    <row r="9" spans="1:6" s="26" customFormat="1" ht="23.25">
      <c r="A9" s="23">
        <v>3</v>
      </c>
      <c r="B9" s="24" t="s">
        <v>302</v>
      </c>
      <c r="C9" s="169">
        <f t="shared" si="0"/>
        <v>1893445</v>
      </c>
      <c r="D9" s="139">
        <f>SUM(ปลัด!D9+คลัง!D9+ช่าง!D9+ศึกษา!D9)</f>
        <v>631615</v>
      </c>
      <c r="E9" s="139">
        <f>SUM(ปลัด!E9+คลัง!E9+ช่าง!E9+ศึกษา!E9)</f>
        <v>630915</v>
      </c>
      <c r="F9" s="139">
        <f>SUM(ปลัด!F9+คลัง!F9+ช่าง!F9+ศึกษา!F9)</f>
        <v>630915</v>
      </c>
    </row>
    <row r="10" spans="1:10" s="26" customFormat="1" ht="23.25">
      <c r="A10" s="23">
        <v>4</v>
      </c>
      <c r="B10" s="24" t="s">
        <v>13</v>
      </c>
      <c r="C10" s="169">
        <f t="shared" si="0"/>
        <v>109000</v>
      </c>
      <c r="D10" s="139">
        <f>SUM(ปลัด!D10+คลัง!D10+ช่าง!D10+ศึกษา!D10)</f>
        <v>32550</v>
      </c>
      <c r="E10" s="139">
        <f>SUM(ปลัด!E10+คลัง!E10+ช่าง!E10+ศึกษา!E10)</f>
        <v>48050</v>
      </c>
      <c r="F10" s="139">
        <f>SUM(ปลัด!F10+คลัง!F10+ช่าง!F10+ศึกษา!F10)</f>
        <v>28400</v>
      </c>
      <c r="J10" s="180">
        <f aca="true" t="shared" si="1" ref="J10:J18">SUM(D10:F10)</f>
        <v>109000</v>
      </c>
    </row>
    <row r="11" spans="1:10" s="26" customFormat="1" ht="23.25">
      <c r="A11" s="23">
        <v>5</v>
      </c>
      <c r="B11" s="24" t="s">
        <v>14</v>
      </c>
      <c r="C11" s="169">
        <f t="shared" si="0"/>
        <v>723280</v>
      </c>
      <c r="D11" s="139">
        <f>SUM(ปลัด!D11+คลัง!D11+ช่าง!D11+ศึกษา!D11)</f>
        <v>157400</v>
      </c>
      <c r="E11" s="139">
        <f>SUM(ปลัด!E11+คลัง!E11+ช่าง!E11+ศึกษา!E11)</f>
        <v>234970</v>
      </c>
      <c r="F11" s="139">
        <f>SUM(ปลัด!F11+คลัง!F11+ช่าง!F11+ศึกษา!F11)</f>
        <v>330910</v>
      </c>
      <c r="J11" s="180">
        <f t="shared" si="1"/>
        <v>723280</v>
      </c>
    </row>
    <row r="12" spans="1:10" s="26" customFormat="1" ht="23.25">
      <c r="A12" s="23">
        <v>6</v>
      </c>
      <c r="B12" s="24" t="s">
        <v>57</v>
      </c>
      <c r="C12" s="169">
        <f t="shared" si="0"/>
        <v>362500</v>
      </c>
      <c r="D12" s="139">
        <f>SUM(ปลัด!D12+คลัง!D12+ช่าง!D12+ศึกษา!D12)</f>
        <v>71000</v>
      </c>
      <c r="E12" s="139">
        <f>SUM(ปลัด!E12+คลัง!E12+ช่าง!E12+ศึกษา!E12)</f>
        <v>87000</v>
      </c>
      <c r="F12" s="139">
        <f>SUM(ปลัด!F12+คลัง!F12+ช่าง!F12+ศึกษา!F12)</f>
        <v>204500</v>
      </c>
      <c r="J12" s="180">
        <f t="shared" si="1"/>
        <v>362500</v>
      </c>
    </row>
    <row r="13" spans="1:10" s="26" customFormat="1" ht="23.25">
      <c r="A13" s="23">
        <v>7</v>
      </c>
      <c r="B13" s="24" t="s">
        <v>15</v>
      </c>
      <c r="C13" s="169">
        <f t="shared" si="0"/>
        <v>80250</v>
      </c>
      <c r="D13" s="139">
        <f>SUM(ปลัด!D13+คลัง!D13+ช่าง!D13+ศึกษา!D13)</f>
        <v>8300</v>
      </c>
      <c r="E13" s="139">
        <f>SUM(ปลัด!E13+คลัง!E13+ช่าง!E13+ศึกษา!E13)</f>
        <v>50350</v>
      </c>
      <c r="F13" s="139">
        <f>SUM(ปลัด!F13+คลัง!F13+ช่าง!F13+ศึกษา!F13)</f>
        <v>21600</v>
      </c>
      <c r="J13" s="180">
        <f t="shared" si="1"/>
        <v>80250</v>
      </c>
    </row>
    <row r="14" spans="1:10" s="26" customFormat="1" ht="23.25">
      <c r="A14" s="23">
        <v>8</v>
      </c>
      <c r="B14" s="24" t="s">
        <v>16</v>
      </c>
      <c r="C14" s="169">
        <f t="shared" si="0"/>
        <v>340000</v>
      </c>
      <c r="D14" s="139">
        <f>SUM(ปลัด!D14+คลัง!D14+ช่าง!D14+ศึกษา!D14)</f>
        <v>0</v>
      </c>
      <c r="E14" s="139">
        <f>SUM(ปลัด!E14+คลัง!E14+ช่าง!E14+ศึกษา!E14)</f>
        <v>188000</v>
      </c>
      <c r="F14" s="139">
        <f>SUM(ปลัด!F14+คลัง!F14+ช่าง!F14+ศึกษา!F14)</f>
        <v>152000</v>
      </c>
      <c r="J14" s="180">
        <f t="shared" si="1"/>
        <v>340000</v>
      </c>
    </row>
    <row r="15" spans="1:10" s="26" customFormat="1" ht="23.25">
      <c r="A15" s="23">
        <v>9</v>
      </c>
      <c r="B15" s="24" t="s">
        <v>17</v>
      </c>
      <c r="C15" s="169">
        <f t="shared" si="0"/>
        <v>118000</v>
      </c>
      <c r="D15" s="139">
        <f>SUM(ปลัด!D15+คลัง!D15+ช่าง!D15+ศึกษา!D15)</f>
        <v>0</v>
      </c>
      <c r="E15" s="139">
        <f>SUM(ปลัด!E15+คลัง!E15+ช่าง!E15+ศึกษา!E15)</f>
        <v>0</v>
      </c>
      <c r="F15" s="139">
        <f>SUM(ปลัด!F15+คลัง!F15+ช่าง!F15+ศึกษา!F15)</f>
        <v>118000</v>
      </c>
      <c r="J15" s="180">
        <f t="shared" si="1"/>
        <v>118000</v>
      </c>
    </row>
    <row r="16" spans="1:10" s="26" customFormat="1" ht="23.25">
      <c r="A16" s="23">
        <v>10</v>
      </c>
      <c r="B16" s="24" t="s">
        <v>18</v>
      </c>
      <c r="C16" s="169"/>
      <c r="D16" s="139">
        <f>SUM(ปลัด!D16+คลัง!D16+ช่าง!D16+ศึกษา!D16)</f>
        <v>0</v>
      </c>
      <c r="E16" s="139">
        <f>SUM(ปลัด!E16+คลัง!E16+ช่าง!E16+ศึกษา!E16)</f>
        <v>0</v>
      </c>
      <c r="F16" s="139">
        <f>SUM(ปลัด!F16+คลัง!F16+ช่าง!F16+ศึกษา!F16)</f>
        <v>0</v>
      </c>
      <c r="J16" s="180">
        <f t="shared" si="1"/>
        <v>0</v>
      </c>
    </row>
    <row r="17" spans="1:10" s="26" customFormat="1" ht="23.25">
      <c r="A17" s="27">
        <v>11</v>
      </c>
      <c r="B17" s="28" t="s">
        <v>292</v>
      </c>
      <c r="C17" s="170">
        <f t="shared" si="0"/>
        <v>0</v>
      </c>
      <c r="D17" s="139">
        <f>SUM(ปลัด!D17+คลัง!D17+ช่าง!D17+ศึกษา!D17)</f>
        <v>0</v>
      </c>
      <c r="E17" s="139">
        <f>SUM(ปลัด!E17+คลัง!E17+ช่าง!E17+ศึกษา!E17)</f>
        <v>0</v>
      </c>
      <c r="F17" s="139">
        <f>SUM(ปลัด!F17+คลัง!F17+ช่าง!F17+ศึกษา!F17)</f>
        <v>0</v>
      </c>
      <c r="J17" s="180">
        <f t="shared" si="1"/>
        <v>0</v>
      </c>
    </row>
    <row r="18" spans="1:10" s="32" customFormat="1" ht="33" customHeight="1">
      <c r="A18" s="201" t="s">
        <v>5</v>
      </c>
      <c r="B18" s="201"/>
      <c r="C18" s="171">
        <f>SUM(C7:C17)</f>
        <v>7006462</v>
      </c>
      <c r="D18" s="154">
        <f>SUM(D7:D17)</f>
        <v>2135782</v>
      </c>
      <c r="E18" s="154">
        <f>SUM(E7:E17)</f>
        <v>2311895</v>
      </c>
      <c r="F18" s="154">
        <f>SUM(F7:F17)</f>
        <v>2558785</v>
      </c>
      <c r="J18" s="180">
        <f t="shared" si="1"/>
        <v>7006462</v>
      </c>
    </row>
    <row r="20" spans="1:2" ht="21">
      <c r="A20" s="30" t="s">
        <v>19</v>
      </c>
      <c r="B20" s="20" t="s">
        <v>20</v>
      </c>
    </row>
    <row r="21" ht="21">
      <c r="B21" s="20" t="s">
        <v>20</v>
      </c>
    </row>
    <row r="22" ht="21">
      <c r="B22" s="20" t="s">
        <v>20</v>
      </c>
    </row>
    <row r="23" ht="21">
      <c r="B23" s="20" t="s">
        <v>20</v>
      </c>
    </row>
    <row r="24" ht="21">
      <c r="B24" s="20" t="s">
        <v>20</v>
      </c>
    </row>
    <row r="27" spans="1:6" s="32" customFormat="1" ht="23.25">
      <c r="A27" s="31" t="s">
        <v>21</v>
      </c>
      <c r="C27" s="173" t="s">
        <v>22</v>
      </c>
      <c r="D27" s="164" t="s">
        <v>21</v>
      </c>
      <c r="E27" s="164"/>
      <c r="F27" s="164" t="s">
        <v>306</v>
      </c>
    </row>
    <row r="28" spans="2:12" s="26" customFormat="1" ht="23.25">
      <c r="B28" s="33" t="s">
        <v>293</v>
      </c>
      <c r="C28" s="174"/>
      <c r="D28" s="203" t="s">
        <v>304</v>
      </c>
      <c r="E28" s="203"/>
      <c r="L28" s="165"/>
    </row>
    <row r="29" spans="2:12" s="26" customFormat="1" ht="23.25">
      <c r="B29" s="33" t="s">
        <v>327</v>
      </c>
      <c r="C29" s="174"/>
      <c r="D29" s="69" t="s">
        <v>307</v>
      </c>
      <c r="E29" s="69"/>
      <c r="F29" s="69"/>
      <c r="L29" s="165"/>
    </row>
    <row r="36" spans="1:6" ht="23.25">
      <c r="A36" s="199" t="s">
        <v>0</v>
      </c>
      <c r="B36" s="199"/>
      <c r="C36" s="199"/>
      <c r="D36" s="199"/>
      <c r="E36" s="199"/>
      <c r="F36" s="199"/>
    </row>
    <row r="37" spans="1:6" ht="23.25">
      <c r="A37" s="199" t="s">
        <v>166</v>
      </c>
      <c r="B37" s="199"/>
      <c r="C37" s="199"/>
      <c r="D37" s="199"/>
      <c r="E37" s="199"/>
      <c r="F37" s="199"/>
    </row>
    <row r="38" spans="1:6" ht="23.25">
      <c r="A38" s="199" t="s">
        <v>318</v>
      </c>
      <c r="B38" s="199"/>
      <c r="C38" s="199"/>
      <c r="D38" s="199"/>
      <c r="E38" s="199"/>
      <c r="F38" s="199"/>
    </row>
    <row r="39" spans="1:6" ht="23.25">
      <c r="A39" s="199" t="s">
        <v>322</v>
      </c>
      <c r="B39" s="199"/>
      <c r="C39" s="199"/>
      <c r="D39" s="199"/>
      <c r="E39" s="199"/>
      <c r="F39" s="199"/>
    </row>
    <row r="40" spans="1:6" ht="23.25">
      <c r="A40" s="198" t="s">
        <v>2</v>
      </c>
      <c r="B40" s="198" t="s">
        <v>3</v>
      </c>
      <c r="C40" s="196" t="s">
        <v>4</v>
      </c>
      <c r="D40" s="196"/>
      <c r="E40" s="196"/>
      <c r="F40" s="196"/>
    </row>
    <row r="41" spans="1:6" ht="23.25">
      <c r="A41" s="198"/>
      <c r="B41" s="198"/>
      <c r="C41" s="168" t="s">
        <v>5</v>
      </c>
      <c r="D41" s="22" t="s">
        <v>23</v>
      </c>
      <c r="E41" s="22" t="s">
        <v>24</v>
      </c>
      <c r="F41" s="22" t="s">
        <v>25</v>
      </c>
    </row>
    <row r="42" spans="1:10" ht="23.25">
      <c r="A42" s="23">
        <v>1</v>
      </c>
      <c r="B42" s="24" t="s">
        <v>9</v>
      </c>
      <c r="C42" s="169">
        <f>SUM(D42:F42)</f>
        <v>2811742</v>
      </c>
      <c r="D42" s="139">
        <f>SUM(ปลัด!D42+คลัง!D42+ช่าง!D42+ศึกษา!D42)</f>
        <v>877100</v>
      </c>
      <c r="E42" s="139">
        <f>SUM(ปลัด!E42+คลัง!E42+ช่าง!E42+ศึกษา!E42)</f>
        <v>967321</v>
      </c>
      <c r="F42" s="139">
        <f>SUM(ปลัด!F42+คลัง!F42+ช่าง!F42+ศึกษา!F42)</f>
        <v>967321</v>
      </c>
      <c r="J42" s="181">
        <f aca="true" t="shared" si="2" ref="J42:J53">SUM(C42+C7)</f>
        <v>5613749</v>
      </c>
    </row>
    <row r="43" spans="1:10" ht="23.25">
      <c r="A43" s="23">
        <v>2</v>
      </c>
      <c r="B43" s="24" t="s">
        <v>301</v>
      </c>
      <c r="C43" s="169">
        <f aca="true" t="shared" si="3" ref="C43:C52">SUM(D43:F43)</f>
        <v>563580</v>
      </c>
      <c r="D43" s="139">
        <f>SUM(ปลัด!D43+คลัง!D43+ช่าง!D43+ศึกษา!D43)</f>
        <v>192660</v>
      </c>
      <c r="E43" s="139">
        <f>SUM(ปลัด!E43+คลัง!E43+ช่าง!E43+ศึกษา!E43)</f>
        <v>185460</v>
      </c>
      <c r="F43" s="139">
        <f>SUM(ปลัด!F43+คลัง!F43+ช่าง!F43+ศึกษา!F43)</f>
        <v>185460</v>
      </c>
      <c r="J43" s="181">
        <f t="shared" si="2"/>
        <v>1141560</v>
      </c>
    </row>
    <row r="44" spans="1:10" ht="23.25">
      <c r="A44" s="23">
        <v>3</v>
      </c>
      <c r="B44" s="24" t="s">
        <v>302</v>
      </c>
      <c r="C44" s="169">
        <f t="shared" si="3"/>
        <v>1897655</v>
      </c>
      <c r="D44" s="139">
        <f>SUM(ปลัด!D44+คลัง!D44+ช่าง!D44+ศึกษา!D44)</f>
        <v>644165</v>
      </c>
      <c r="E44" s="139">
        <f>SUM(ปลัด!E44+คลัง!E44+ช่าง!E44+ศึกษา!E44)</f>
        <v>644165</v>
      </c>
      <c r="F44" s="139">
        <f>SUM(ปลัด!F44+คลัง!F44+ช่าง!F44+ศึกษา!F44)</f>
        <v>609325</v>
      </c>
      <c r="J44" s="181">
        <f t="shared" si="2"/>
        <v>3791100</v>
      </c>
    </row>
    <row r="45" spans="1:10" ht="23.25">
      <c r="A45" s="23">
        <v>4</v>
      </c>
      <c r="B45" s="24" t="s">
        <v>13</v>
      </c>
      <c r="C45" s="169">
        <f t="shared" si="3"/>
        <v>105000</v>
      </c>
      <c r="D45" s="139">
        <f>SUM(ปลัด!D45+คลัง!D45+ช่าง!D45+ศึกษา!D45)</f>
        <v>38000</v>
      </c>
      <c r="E45" s="139">
        <f>SUM(ปลัด!E45+คลัง!E45+ช่าง!E45+ศึกษา!E45)</f>
        <v>39000</v>
      </c>
      <c r="F45" s="139">
        <f>SUM(ปลัด!F45+คลัง!F45+ช่าง!F45+ศึกษา!F45)</f>
        <v>28000</v>
      </c>
      <c r="J45" s="181">
        <f t="shared" si="2"/>
        <v>214000</v>
      </c>
    </row>
    <row r="46" spans="1:10" ht="23.25">
      <c r="A46" s="23">
        <v>5</v>
      </c>
      <c r="B46" s="24" t="s">
        <v>14</v>
      </c>
      <c r="C46" s="169">
        <f t="shared" si="3"/>
        <v>357834</v>
      </c>
      <c r="D46" s="139">
        <f>SUM(ปลัด!D46+คลัง!D46+ช่าง!D46+ศึกษา!D46)</f>
        <v>64068</v>
      </c>
      <c r="E46" s="139">
        <f>SUM(ปลัด!E46+คลัง!E46+ช่าง!E46+ศึกษา!E46)</f>
        <v>162866</v>
      </c>
      <c r="F46" s="139">
        <f>SUM(ปลัด!F46+คลัง!F46+ช่าง!F46+ศึกษา!F46)</f>
        <v>130900</v>
      </c>
      <c r="J46" s="181">
        <f t="shared" si="2"/>
        <v>1081114</v>
      </c>
    </row>
    <row r="47" spans="1:10" ht="23.25">
      <c r="A47" s="23">
        <v>6</v>
      </c>
      <c r="B47" s="24" t="s">
        <v>57</v>
      </c>
      <c r="C47" s="169">
        <f t="shared" si="3"/>
        <v>347573.4</v>
      </c>
      <c r="D47" s="139">
        <f>SUM(ปลัด!D47+คลัง!D47+ช่าง!D47+ศึกษา!D47)</f>
        <v>106200</v>
      </c>
      <c r="E47" s="139">
        <f>SUM(ปลัด!E47+คลัง!E47+ช่าง!E47+ศึกษา!E47)</f>
        <v>157736</v>
      </c>
      <c r="F47" s="139">
        <f>SUM(ปลัด!F47+คลัง!F47+ช่าง!F47+ศึกษา!F47)</f>
        <v>83637.4</v>
      </c>
      <c r="J47" s="181">
        <f t="shared" si="2"/>
        <v>710073.4</v>
      </c>
    </row>
    <row r="48" spans="1:10" ht="23.25">
      <c r="A48" s="23">
        <v>7</v>
      </c>
      <c r="B48" s="24" t="s">
        <v>15</v>
      </c>
      <c r="C48" s="169">
        <f t="shared" si="3"/>
        <v>51309.61</v>
      </c>
      <c r="D48" s="139">
        <f>SUM(ปลัด!D48+คลัง!D48+ช่าง!D48+ศึกษา!D48)</f>
        <v>10906</v>
      </c>
      <c r="E48" s="139">
        <f>SUM(ปลัด!E48+คลัง!E48+ช่าง!E48+ศึกษา!E48)</f>
        <v>19703.61</v>
      </c>
      <c r="F48" s="139">
        <f>SUM(ปลัด!F48+คลัง!F48+ช่าง!F48+ศึกษา!F48)</f>
        <v>20700</v>
      </c>
      <c r="J48" s="181">
        <f t="shared" si="2"/>
        <v>131559.61</v>
      </c>
    </row>
    <row r="49" spans="1:10" ht="23.25">
      <c r="A49" s="23">
        <v>8</v>
      </c>
      <c r="B49" s="24" t="s">
        <v>16</v>
      </c>
      <c r="C49" s="169">
        <f t="shared" si="3"/>
        <v>340000</v>
      </c>
      <c r="D49" s="139">
        <f>SUM(ปลัด!D49+คลัง!D49+ช่าง!D49+ศึกษา!D49)</f>
        <v>340000</v>
      </c>
      <c r="E49" s="139">
        <f>SUM(ปลัด!E49+คลัง!E49+ช่าง!E49+ศึกษา!E49)</f>
        <v>0</v>
      </c>
      <c r="F49" s="139">
        <f>SUM(ปลัด!F49+คลัง!F49+ช่าง!F49+ศึกษา!F49)</f>
        <v>0</v>
      </c>
      <c r="J49" s="181">
        <f t="shared" si="2"/>
        <v>680000</v>
      </c>
    </row>
    <row r="50" spans="1:10" ht="23.25">
      <c r="A50" s="23">
        <v>9</v>
      </c>
      <c r="B50" s="24" t="s">
        <v>17</v>
      </c>
      <c r="C50" s="169">
        <f t="shared" si="3"/>
        <v>35500</v>
      </c>
      <c r="D50" s="139">
        <f>SUM(ปลัด!D50+คลัง!D50+ช่าง!D50+ศึกษา!D50)</f>
        <v>0</v>
      </c>
      <c r="E50" s="139">
        <f>SUM(ปลัด!E50+คลัง!E50+ช่าง!E50+ศึกษา!E50)</f>
        <v>35500</v>
      </c>
      <c r="F50" s="139">
        <f>SUM(ปลัด!F50+คลัง!F50+ช่าง!F50+ศึกษา!F50)</f>
        <v>0</v>
      </c>
      <c r="J50" s="181">
        <f t="shared" si="2"/>
        <v>153500</v>
      </c>
    </row>
    <row r="51" spans="1:12" ht="23.25">
      <c r="A51" s="23">
        <v>10</v>
      </c>
      <c r="B51" s="24" t="s">
        <v>18</v>
      </c>
      <c r="C51" s="169">
        <f t="shared" si="3"/>
        <v>2631392</v>
      </c>
      <c r="D51" s="139">
        <f>SUM(ปลัด!D51+คลัง!D51+ช่าง!D51+ศึกษา!D51)</f>
        <v>20000</v>
      </c>
      <c r="E51" s="139">
        <f>SUM(ปลัด!E51+คลัง!E51+ช่าง!E51+ศึกษา!E51)</f>
        <v>271412</v>
      </c>
      <c r="F51" s="139">
        <f>SUM(ปลัด!F51+คลัง!F51+ช่าง!F51+ศึกษา!F51)</f>
        <v>2339980</v>
      </c>
      <c r="J51" s="181">
        <f t="shared" si="2"/>
        <v>2631392</v>
      </c>
      <c r="L51" s="155">
        <f>SUM(C50:C51)</f>
        <v>2666892</v>
      </c>
    </row>
    <row r="52" spans="1:12" s="26" customFormat="1" ht="23.25">
      <c r="A52" s="27">
        <v>11</v>
      </c>
      <c r="B52" s="28" t="s">
        <v>292</v>
      </c>
      <c r="C52" s="170">
        <f t="shared" si="3"/>
        <v>0</v>
      </c>
      <c r="D52" s="139">
        <f>SUM(ปลัด!D52+คลัง!D52+ช่าง!D52+ศึกษา!D52)</f>
        <v>0</v>
      </c>
      <c r="E52" s="139">
        <f>SUM(ปลัด!E52+คลัง!E52+ช่าง!E52+ศึกษา!E52)</f>
        <v>0</v>
      </c>
      <c r="F52" s="139">
        <f>SUM(ปลัด!F52+คลัง!F52+ช่าง!F52+ศึกษา!F52)</f>
        <v>0</v>
      </c>
      <c r="J52" s="155">
        <f t="shared" si="2"/>
        <v>0</v>
      </c>
      <c r="L52" s="180">
        <f>SUM(C50:C51)</f>
        <v>2666892</v>
      </c>
    </row>
    <row r="53" spans="1:10" s="30" customFormat="1" ht="34.5" customHeight="1">
      <c r="A53" s="201" t="s">
        <v>5</v>
      </c>
      <c r="B53" s="201"/>
      <c r="C53" s="175">
        <f>SUM(C42:C52)</f>
        <v>9141586.010000002</v>
      </c>
      <c r="D53" s="154">
        <f>SUM(D42:D52)</f>
        <v>2293099</v>
      </c>
      <c r="E53" s="154">
        <f>SUM(E42:E52)</f>
        <v>2483163.61</v>
      </c>
      <c r="F53" s="154">
        <f>SUM(F42:F52)</f>
        <v>4365323.4</v>
      </c>
      <c r="J53" s="155">
        <f t="shared" si="2"/>
        <v>16148048.010000002</v>
      </c>
    </row>
    <row r="55" spans="1:2" ht="21">
      <c r="A55" s="30" t="s">
        <v>19</v>
      </c>
      <c r="B55" s="20" t="s">
        <v>20</v>
      </c>
    </row>
    <row r="56" ht="21">
      <c r="B56" s="20" t="s">
        <v>20</v>
      </c>
    </row>
    <row r="57" ht="21">
      <c r="B57" s="20" t="s">
        <v>20</v>
      </c>
    </row>
    <row r="58" ht="21">
      <c r="B58" s="20" t="s">
        <v>20</v>
      </c>
    </row>
    <row r="61" spans="1:6" s="32" customFormat="1" ht="23.25">
      <c r="A61" s="31" t="s">
        <v>21</v>
      </c>
      <c r="C61" s="173" t="s">
        <v>22</v>
      </c>
      <c r="D61" s="164" t="s">
        <v>21</v>
      </c>
      <c r="E61" s="164"/>
      <c r="F61" s="164" t="s">
        <v>306</v>
      </c>
    </row>
    <row r="62" spans="2:12" s="26" customFormat="1" ht="23.25">
      <c r="B62" s="33" t="s">
        <v>293</v>
      </c>
      <c r="C62" s="174"/>
      <c r="D62" s="203" t="s">
        <v>304</v>
      </c>
      <c r="E62" s="203"/>
      <c r="L62" s="165"/>
    </row>
    <row r="63" spans="2:12" s="26" customFormat="1" ht="23.25">
      <c r="B63" s="33" t="s">
        <v>327</v>
      </c>
      <c r="C63" s="174"/>
      <c r="D63" s="69" t="s">
        <v>307</v>
      </c>
      <c r="E63" s="69"/>
      <c r="F63" s="69"/>
      <c r="L63" s="165"/>
    </row>
    <row r="71" spans="1:6" ht="23.25">
      <c r="A71" s="199" t="s">
        <v>0</v>
      </c>
      <c r="B71" s="199"/>
      <c r="C71" s="199"/>
      <c r="D71" s="199"/>
      <c r="E71" s="199"/>
      <c r="F71" s="199"/>
    </row>
    <row r="72" spans="1:6" ht="23.25">
      <c r="A72" s="199" t="s">
        <v>166</v>
      </c>
      <c r="B72" s="199"/>
      <c r="C72" s="199"/>
      <c r="D72" s="199"/>
      <c r="E72" s="199"/>
      <c r="F72" s="199"/>
    </row>
    <row r="73" spans="1:6" ht="23.25">
      <c r="A73" s="199" t="s">
        <v>318</v>
      </c>
      <c r="B73" s="199"/>
      <c r="C73" s="199"/>
      <c r="D73" s="199"/>
      <c r="E73" s="199"/>
      <c r="F73" s="199"/>
    </row>
    <row r="74" spans="1:6" ht="23.25">
      <c r="A74" s="199" t="s">
        <v>321</v>
      </c>
      <c r="B74" s="199"/>
      <c r="C74" s="199"/>
      <c r="D74" s="199"/>
      <c r="E74" s="199"/>
      <c r="F74" s="199"/>
    </row>
    <row r="75" spans="1:6" ht="23.25">
      <c r="A75" s="198" t="s">
        <v>2</v>
      </c>
      <c r="B75" s="198" t="s">
        <v>3</v>
      </c>
      <c r="C75" s="196" t="s">
        <v>4</v>
      </c>
      <c r="D75" s="196"/>
      <c r="E75" s="196"/>
      <c r="F75" s="196"/>
    </row>
    <row r="76" spans="1:6" ht="23.25">
      <c r="A76" s="198"/>
      <c r="B76" s="198"/>
      <c r="C76" s="168" t="s">
        <v>5</v>
      </c>
      <c r="D76" s="21" t="s">
        <v>26</v>
      </c>
      <c r="E76" s="21" t="s">
        <v>27</v>
      </c>
      <c r="F76" s="21" t="s">
        <v>28</v>
      </c>
    </row>
    <row r="77" spans="1:10" ht="23.25">
      <c r="A77" s="23">
        <v>1</v>
      </c>
      <c r="B77" s="24" t="s">
        <v>9</v>
      </c>
      <c r="C77" s="169">
        <f aca="true" t="shared" si="4" ref="C77:C87">SUM(D77:F77)</f>
        <v>2823169</v>
      </c>
      <c r="D77" s="139">
        <f>SUM(ปลัด!D78+คลัง!D78+ช่าง!D78+ศึกษา!D79)</f>
        <v>872421</v>
      </c>
      <c r="E77" s="139">
        <f>SUM(ปลัด!E78+คลัง!E78+ช่าง!E78+ศึกษา!E79)</f>
        <v>1064221</v>
      </c>
      <c r="F77" s="139">
        <f>SUM(ปลัด!F78+คลัง!F78+ช่าง!F78+ศึกษา!F79)</f>
        <v>886527</v>
      </c>
      <c r="J77" s="181">
        <f aca="true" t="shared" si="5" ref="J77:J88">SUM(J42+C77)</f>
        <v>8436918</v>
      </c>
    </row>
    <row r="78" spans="1:10" ht="23.25">
      <c r="A78" s="23">
        <v>2</v>
      </c>
      <c r="B78" s="24" t="s">
        <v>301</v>
      </c>
      <c r="C78" s="169">
        <f t="shared" si="4"/>
        <v>556380</v>
      </c>
      <c r="D78" s="139">
        <f>SUM(ปลัด!D79+คลัง!D79+ช่าง!D79+ศึกษา!D80)</f>
        <v>185460</v>
      </c>
      <c r="E78" s="139">
        <f>SUM(ปลัด!E79+คลัง!E79+ช่าง!E79+ศึกษา!E80)</f>
        <v>185460</v>
      </c>
      <c r="F78" s="139">
        <f>SUM(ปลัด!F79+คลัง!F79+ช่าง!F79+ศึกษา!F80)</f>
        <v>185460</v>
      </c>
      <c r="J78" s="181">
        <f t="shared" si="5"/>
        <v>1697940</v>
      </c>
    </row>
    <row r="79" spans="1:10" ht="23.25">
      <c r="A79" s="23">
        <v>3</v>
      </c>
      <c r="B79" s="24" t="s">
        <v>302</v>
      </c>
      <c r="C79" s="169">
        <f t="shared" si="4"/>
        <v>1765930</v>
      </c>
      <c r="D79" s="139">
        <f>SUM(ปลัด!D80+คลัง!D80+ช่าง!D80+ศึกษา!D81)</f>
        <v>532560</v>
      </c>
      <c r="E79" s="139">
        <f>SUM(ปลัด!E80+คลัง!E80+ช่าง!E80+ศึกษา!E81)</f>
        <v>612315</v>
      </c>
      <c r="F79" s="139">
        <f>SUM(ปลัด!F80+คลัง!F80+ช่าง!F80+ศึกษา!F81)</f>
        <v>621055</v>
      </c>
      <c r="J79" s="181">
        <f t="shared" si="5"/>
        <v>5557030</v>
      </c>
    </row>
    <row r="80" spans="1:10" ht="23.25">
      <c r="A80" s="23">
        <v>4</v>
      </c>
      <c r="B80" s="24" t="s">
        <v>13</v>
      </c>
      <c r="C80" s="169">
        <f t="shared" si="4"/>
        <v>101850</v>
      </c>
      <c r="D80" s="139">
        <f>SUM(ปลัด!D81+คลัง!D81+ช่าง!D81+ศึกษา!D82)</f>
        <v>43100</v>
      </c>
      <c r="E80" s="139">
        <f>SUM(ปลัด!E81+คลัง!E81+ช่าง!E81+ศึกษา!E82)</f>
        <v>32900</v>
      </c>
      <c r="F80" s="139">
        <f>SUM(ปลัด!F81+คลัง!F81+ช่าง!F81+ศึกษา!F82)</f>
        <v>25850</v>
      </c>
      <c r="J80" s="181">
        <f t="shared" si="5"/>
        <v>315850</v>
      </c>
    </row>
    <row r="81" spans="1:10" ht="23.25">
      <c r="A81" s="23">
        <v>5</v>
      </c>
      <c r="B81" s="24" t="s">
        <v>14</v>
      </c>
      <c r="C81" s="169">
        <f t="shared" si="4"/>
        <v>607875</v>
      </c>
      <c r="D81" s="139">
        <f>SUM(ปลัด!D82+คลัง!D82+ช่าง!D82+ศึกษา!D83)</f>
        <v>170119</v>
      </c>
      <c r="E81" s="139">
        <f>SUM(ปลัด!E82+คลัง!E82+ช่าง!E82+ศึกษา!E83)</f>
        <v>191040</v>
      </c>
      <c r="F81" s="139">
        <f>SUM(ปลัด!F82+คลัง!F82+ช่าง!F82+ศึกษา!F83)</f>
        <v>246716</v>
      </c>
      <c r="J81" s="181">
        <f t="shared" si="5"/>
        <v>1688989</v>
      </c>
    </row>
    <row r="82" spans="1:10" ht="23.25">
      <c r="A82" s="23">
        <v>6</v>
      </c>
      <c r="B82" s="24" t="s">
        <v>57</v>
      </c>
      <c r="C82" s="169">
        <f t="shared" si="4"/>
        <v>425616</v>
      </c>
      <c r="D82" s="139">
        <f>SUM(ปลัด!D83+คลัง!D83+ช่าง!D83+ศึกษา!D84)</f>
        <v>149794</v>
      </c>
      <c r="E82" s="139">
        <f>SUM(ปลัด!E83+คลัง!E83+ช่าง!E83+ศึกษา!E84)</f>
        <v>170322</v>
      </c>
      <c r="F82" s="139">
        <f>SUM(ปลัด!F83+คลัง!F83+ช่าง!F83+ศึกษา!F84)</f>
        <v>105500</v>
      </c>
      <c r="J82" s="181">
        <f t="shared" si="5"/>
        <v>1135689.4</v>
      </c>
    </row>
    <row r="83" spans="1:10" ht="23.25">
      <c r="A83" s="23">
        <v>7</v>
      </c>
      <c r="B83" s="24" t="s">
        <v>15</v>
      </c>
      <c r="C83" s="169">
        <f t="shared" si="4"/>
        <v>54453.44</v>
      </c>
      <c r="D83" s="139">
        <f>SUM(ปลัด!D84+คลัง!D84+ช่าง!D84+ศึกษา!D85)</f>
        <v>340</v>
      </c>
      <c r="E83" s="139">
        <f>SUM(ปลัด!E84+คลัง!E84+ช่าง!E84+ศึกษา!E85)</f>
        <v>37892.44</v>
      </c>
      <c r="F83" s="139">
        <f>SUM(ปลัด!F84+คลัง!F84+ช่าง!F84+ศึกษา!F85)</f>
        <v>16221</v>
      </c>
      <c r="J83" s="181">
        <f t="shared" si="5"/>
        <v>186013.05</v>
      </c>
    </row>
    <row r="84" spans="1:10" ht="23.25">
      <c r="A84" s="23">
        <v>8</v>
      </c>
      <c r="B84" s="24" t="s">
        <v>16</v>
      </c>
      <c r="C84" s="169">
        <f t="shared" si="4"/>
        <v>322000</v>
      </c>
      <c r="D84" s="139">
        <f>SUM(ปลัด!D85+คลัง!D85+ช่าง!D85+ศึกษา!D86)</f>
        <v>0</v>
      </c>
      <c r="E84" s="139">
        <f>SUM(ปลัด!E85+คลัง!E85+ช่าง!E85+ศึกษา!E86)</f>
        <v>0</v>
      </c>
      <c r="F84" s="139">
        <f>SUM(ปลัด!F85+คลัง!F85+ช่าง!F85+ศึกษา!F86)</f>
        <v>322000</v>
      </c>
      <c r="J84" s="181">
        <f t="shared" si="5"/>
        <v>1002000</v>
      </c>
    </row>
    <row r="85" spans="1:10" ht="23.25">
      <c r="A85" s="23">
        <v>9</v>
      </c>
      <c r="B85" s="24" t="s">
        <v>17</v>
      </c>
      <c r="C85" s="169">
        <f t="shared" si="4"/>
        <v>46000</v>
      </c>
      <c r="D85" s="139">
        <f>SUM(ปลัด!D86+คลัง!D86+ช่าง!D86+ศึกษา!D87)</f>
        <v>0</v>
      </c>
      <c r="E85" s="139">
        <f>SUM(ปลัด!E86+คลัง!E86+ช่าง!E86+ศึกษา!E87)</f>
        <v>46000</v>
      </c>
      <c r="F85" s="139">
        <f>SUM(ปลัด!F86+คลัง!F86+ช่าง!F86+ศึกษา!F87)</f>
        <v>0</v>
      </c>
      <c r="J85" s="181">
        <f t="shared" si="5"/>
        <v>199500</v>
      </c>
    </row>
    <row r="86" spans="1:12" ht="23.25">
      <c r="A86" s="23">
        <v>10</v>
      </c>
      <c r="B86" s="24" t="s">
        <v>18</v>
      </c>
      <c r="C86" s="169">
        <f t="shared" si="4"/>
        <v>2731600</v>
      </c>
      <c r="D86" s="139">
        <f>SUM(ปลัด!D87+คลัง!D87+ช่าง!D87+ศึกษา!D88)</f>
        <v>2731600</v>
      </c>
      <c r="E86" s="139">
        <f>SUM(ปลัด!E87+คลัง!E87+ช่าง!E87+ศึกษา!E88)</f>
        <v>0</v>
      </c>
      <c r="F86" s="139">
        <f>SUM(ปลัด!F87+คลัง!F87+ช่าง!F87+ศึกษา!F88)</f>
        <v>0</v>
      </c>
      <c r="J86" s="181">
        <f t="shared" si="5"/>
        <v>5362992</v>
      </c>
      <c r="L86" s="155">
        <f>SUM(C85:C86)</f>
        <v>2777600</v>
      </c>
    </row>
    <row r="87" spans="1:10" s="26" customFormat="1" ht="23.25">
      <c r="A87" s="27">
        <v>11</v>
      </c>
      <c r="B87" s="28" t="s">
        <v>292</v>
      </c>
      <c r="C87" s="169">
        <f t="shared" si="4"/>
        <v>450115</v>
      </c>
      <c r="D87" s="139">
        <f>SUM(ปลัด!D88+คลัง!D89+ช่าง!D88+ศึกษา!D89)</f>
        <v>135305</v>
      </c>
      <c r="E87" s="139">
        <f>SUM(ปลัด!E88+คลัง!E89+ช่าง!E88+ศึกษา!E89)</f>
        <v>163405</v>
      </c>
      <c r="F87" s="139">
        <f>SUM(ปลัด!F88+คลัง!F89+ช่าง!F88+ศึกษา!F89)</f>
        <v>151405</v>
      </c>
      <c r="J87" s="181">
        <f t="shared" si="5"/>
        <v>450115</v>
      </c>
    </row>
    <row r="88" spans="1:10" s="30" customFormat="1" ht="33" customHeight="1">
      <c r="A88" s="201" t="s">
        <v>5</v>
      </c>
      <c r="B88" s="201"/>
      <c r="C88" s="171">
        <f>SUM(C77:C87)</f>
        <v>9884988.440000001</v>
      </c>
      <c r="D88" s="154">
        <f>SUM(D77:D87)</f>
        <v>4820699</v>
      </c>
      <c r="E88" s="154">
        <f>SUM(E77:E87)</f>
        <v>2503555.44</v>
      </c>
      <c r="F88" s="154">
        <f>SUM(F77:F87)</f>
        <v>2560734</v>
      </c>
      <c r="J88" s="181">
        <f t="shared" si="5"/>
        <v>26033036.450000003</v>
      </c>
    </row>
    <row r="90" spans="1:2" ht="21">
      <c r="A90" s="30" t="s">
        <v>19</v>
      </c>
      <c r="B90" s="20" t="s">
        <v>20</v>
      </c>
    </row>
    <row r="91" ht="21">
      <c r="B91" s="20" t="s">
        <v>20</v>
      </c>
    </row>
    <row r="92" ht="21">
      <c r="B92" s="20" t="s">
        <v>20</v>
      </c>
    </row>
    <row r="93" ht="21">
      <c r="B93" s="20" t="s">
        <v>20</v>
      </c>
    </row>
    <row r="96" spans="1:6" s="32" customFormat="1" ht="23.25">
      <c r="A96" s="31" t="s">
        <v>21</v>
      </c>
      <c r="C96" s="173" t="s">
        <v>22</v>
      </c>
      <c r="D96" s="164" t="s">
        <v>21</v>
      </c>
      <c r="E96" s="164"/>
      <c r="F96" s="164" t="s">
        <v>306</v>
      </c>
    </row>
    <row r="97" spans="2:12" s="26" customFormat="1" ht="23.25">
      <c r="B97" s="33" t="s">
        <v>293</v>
      </c>
      <c r="C97" s="174"/>
      <c r="D97" s="203" t="s">
        <v>304</v>
      </c>
      <c r="E97" s="203"/>
      <c r="L97" s="165"/>
    </row>
    <row r="98" spans="2:12" s="26" customFormat="1" ht="23.25">
      <c r="B98" s="33" t="s">
        <v>327</v>
      </c>
      <c r="C98" s="174"/>
      <c r="D98" s="69" t="s">
        <v>307</v>
      </c>
      <c r="E98" s="69"/>
      <c r="F98" s="69"/>
      <c r="L98" s="165"/>
    </row>
    <row r="106" spans="1:6" ht="23.25">
      <c r="A106" s="199" t="s">
        <v>0</v>
      </c>
      <c r="B106" s="199"/>
      <c r="C106" s="199"/>
      <c r="D106" s="199"/>
      <c r="E106" s="199"/>
      <c r="F106" s="199"/>
    </row>
    <row r="107" spans="1:6" ht="23.25">
      <c r="A107" s="199" t="s">
        <v>166</v>
      </c>
      <c r="B107" s="199"/>
      <c r="C107" s="199"/>
      <c r="D107" s="199"/>
      <c r="E107" s="199"/>
      <c r="F107" s="199"/>
    </row>
    <row r="108" spans="1:6" ht="23.25">
      <c r="A108" s="199" t="s">
        <v>318</v>
      </c>
      <c r="B108" s="199"/>
      <c r="C108" s="199"/>
      <c r="D108" s="199"/>
      <c r="E108" s="199"/>
      <c r="F108" s="199"/>
    </row>
    <row r="109" spans="1:6" ht="23.25">
      <c r="A109" s="199" t="s">
        <v>323</v>
      </c>
      <c r="B109" s="199"/>
      <c r="C109" s="199"/>
      <c r="D109" s="199"/>
      <c r="E109" s="199"/>
      <c r="F109" s="199"/>
    </row>
    <row r="110" spans="1:6" ht="23.25">
      <c r="A110" s="198" t="s">
        <v>2</v>
      </c>
      <c r="B110" s="198" t="s">
        <v>3</v>
      </c>
      <c r="C110" s="196" t="s">
        <v>4</v>
      </c>
      <c r="D110" s="196"/>
      <c r="E110" s="196"/>
      <c r="F110" s="196"/>
    </row>
    <row r="111" spans="1:6" ht="23.25">
      <c r="A111" s="198"/>
      <c r="B111" s="198"/>
      <c r="C111" s="168" t="s">
        <v>5</v>
      </c>
      <c r="D111" s="21" t="s">
        <v>167</v>
      </c>
      <c r="E111" s="21" t="s">
        <v>168</v>
      </c>
      <c r="F111" s="21" t="s">
        <v>170</v>
      </c>
    </row>
    <row r="112" spans="1:10" ht="23.25">
      <c r="A112" s="23">
        <v>1</v>
      </c>
      <c r="B112" s="24" t="s">
        <v>9</v>
      </c>
      <c r="C112" s="169">
        <f aca="true" t="shared" si="6" ref="C112:C122">SUM(D112:F112)</f>
        <v>2597602</v>
      </c>
      <c r="D112" s="139">
        <f>SUM(ปลัด!D113+คลัง!D114+ช่าง!D114+ศึกษา!D114)</f>
        <v>867407</v>
      </c>
      <c r="E112" s="139">
        <f>SUM(ปลัด!E113+คลัง!E114+ช่าง!E114+ศึกษา!E114)</f>
        <v>866850</v>
      </c>
      <c r="F112" s="139">
        <f>SUM(ปลัด!F113+คลัง!F114+ช่าง!F114+ศึกษา!F114)</f>
        <v>863345</v>
      </c>
      <c r="J112" s="181">
        <f aca="true" t="shared" si="7" ref="J112:J123">SUM(J77+C112)</f>
        <v>11034520</v>
      </c>
    </row>
    <row r="113" spans="1:10" ht="23.25">
      <c r="A113" s="23">
        <v>2</v>
      </c>
      <c r="B113" s="24" t="s">
        <v>301</v>
      </c>
      <c r="C113" s="169">
        <f t="shared" si="6"/>
        <v>556380</v>
      </c>
      <c r="D113" s="139">
        <f>SUM(ปลัด!D114+คลัง!D115+ช่าง!D115+ศึกษา!D115)</f>
        <v>185460</v>
      </c>
      <c r="E113" s="139">
        <f>SUM(ปลัด!E114+คลัง!E115+ช่าง!E115+ศึกษา!E115)</f>
        <v>185460</v>
      </c>
      <c r="F113" s="139">
        <f>SUM(ปลัด!F114+คลัง!F115+ช่าง!F115+ศึกษา!F115)</f>
        <v>185460</v>
      </c>
      <c r="J113" s="181">
        <f t="shared" si="7"/>
        <v>2254320</v>
      </c>
    </row>
    <row r="114" spans="1:10" ht="23.25">
      <c r="A114" s="23">
        <v>3</v>
      </c>
      <c r="B114" s="24" t="s">
        <v>302</v>
      </c>
      <c r="C114" s="169">
        <f t="shared" si="6"/>
        <v>1796164</v>
      </c>
      <c r="D114" s="139">
        <f>SUM(ปลัด!D115+คลัง!D116+ช่าง!D116+ศึกษา!D116)</f>
        <v>616768</v>
      </c>
      <c r="E114" s="139">
        <f>SUM(ปลัด!E115+คลัง!E116+ช่าง!E116+ศึกษา!E116)</f>
        <v>601746</v>
      </c>
      <c r="F114" s="139">
        <f>SUM(ปลัด!F115+คลัง!F116+ช่าง!F116+ศึกษา!F116)</f>
        <v>577650</v>
      </c>
      <c r="J114" s="181">
        <f t="shared" si="7"/>
        <v>7353194</v>
      </c>
    </row>
    <row r="115" spans="1:10" s="167" customFormat="1" ht="23.25">
      <c r="A115" s="23">
        <v>4</v>
      </c>
      <c r="B115" s="166" t="s">
        <v>13</v>
      </c>
      <c r="C115" s="176">
        <f t="shared" si="6"/>
        <v>185240</v>
      </c>
      <c r="D115" s="139">
        <f>SUM(ปลัด!D116+คลัง!D117+ช่าง!D117+ศึกษา!D117)</f>
        <v>10430</v>
      </c>
      <c r="E115" s="139">
        <f>SUM(ปลัด!E116+คลัง!E117+ช่าง!E117+ศึกษา!E117)</f>
        <v>14280</v>
      </c>
      <c r="F115" s="139">
        <f>SUM(ปลัด!F116+คลัง!F117+ช่าง!F117+ศึกษา!F117)</f>
        <v>160530</v>
      </c>
      <c r="J115" s="181">
        <f t="shared" si="7"/>
        <v>501090</v>
      </c>
    </row>
    <row r="116" spans="1:10" s="167" customFormat="1" ht="23.25">
      <c r="A116" s="23">
        <v>5</v>
      </c>
      <c r="B116" s="166" t="s">
        <v>14</v>
      </c>
      <c r="C116" s="176">
        <f t="shared" si="6"/>
        <v>459613</v>
      </c>
      <c r="D116" s="139">
        <f>SUM(ปลัด!D117+คลัง!D118+ช่าง!D118+ศึกษา!D118)</f>
        <v>99632</v>
      </c>
      <c r="E116" s="139">
        <f>SUM(ปลัด!E117+คลัง!E118+ช่าง!E118+ศึกษา!E118)</f>
        <v>179391</v>
      </c>
      <c r="F116" s="139">
        <f>SUM(ปลัด!F117+คลัง!F118+ช่าง!F118+ศึกษา!F118)</f>
        <v>180590</v>
      </c>
      <c r="J116" s="181">
        <f t="shared" si="7"/>
        <v>2148602</v>
      </c>
    </row>
    <row r="117" spans="1:10" s="167" customFormat="1" ht="23.25">
      <c r="A117" s="23">
        <v>6</v>
      </c>
      <c r="B117" s="166" t="s">
        <v>57</v>
      </c>
      <c r="C117" s="176">
        <f t="shared" si="6"/>
        <v>355215</v>
      </c>
      <c r="D117" s="139">
        <f>SUM(ปลัด!D118+คลัง!D119+ช่าง!D119+ศึกษา!D119)</f>
        <v>80000</v>
      </c>
      <c r="E117" s="139">
        <f>SUM(ปลัด!E118+คลัง!E119+ช่าง!E119+ศึกษา!E119)</f>
        <v>168040</v>
      </c>
      <c r="F117" s="139">
        <f>SUM(ปลัด!F118+คลัง!F119+ช่าง!F119+ศึกษา!F119)</f>
        <v>107175</v>
      </c>
      <c r="J117" s="181">
        <f t="shared" si="7"/>
        <v>1490904.4</v>
      </c>
    </row>
    <row r="118" spans="1:10" s="167" customFormat="1" ht="23.25">
      <c r="A118" s="23">
        <v>7</v>
      </c>
      <c r="B118" s="166" t="s">
        <v>15</v>
      </c>
      <c r="C118" s="176">
        <f t="shared" si="6"/>
        <v>55674</v>
      </c>
      <c r="D118" s="139">
        <f>SUM(ปลัด!D119+คลัง!D120+ช่าง!D120+ศึกษา!D120)</f>
        <v>0</v>
      </c>
      <c r="E118" s="139">
        <f>SUM(ปลัด!E119+คลัง!E120+ช่าง!E120+ศึกษา!E120)</f>
        <v>36614</v>
      </c>
      <c r="F118" s="139">
        <f>SUM(ปลัด!F119+คลัง!F120+ช่าง!F120+ศึกษา!F120)</f>
        <v>19060</v>
      </c>
      <c r="J118" s="181">
        <f t="shared" si="7"/>
        <v>241687.05</v>
      </c>
    </row>
    <row r="119" spans="1:10" s="167" customFormat="1" ht="23.25">
      <c r="A119" s="23">
        <v>8</v>
      </c>
      <c r="B119" s="166" t="s">
        <v>16</v>
      </c>
      <c r="C119" s="176">
        <f t="shared" si="6"/>
        <v>1002000</v>
      </c>
      <c r="D119" s="139">
        <f>SUM(ปลัด!D120+คลัง!D121+ช่าง!D121+ศึกษา!D121)</f>
        <v>0</v>
      </c>
      <c r="E119" s="139">
        <f>SUM(ปลัด!E120+คลัง!E121+ช่าง!E121+ศึกษา!E121)</f>
        <v>322000</v>
      </c>
      <c r="F119" s="139">
        <f>SUM(ปลัด!F120+คลัง!F121+ช่าง!F121+ศึกษา!F121)</f>
        <v>680000</v>
      </c>
      <c r="J119" s="181">
        <f t="shared" si="7"/>
        <v>2004000</v>
      </c>
    </row>
    <row r="120" spans="1:10" s="167" customFormat="1" ht="23.25">
      <c r="A120" s="23">
        <v>9</v>
      </c>
      <c r="B120" s="166" t="s">
        <v>17</v>
      </c>
      <c r="C120" s="176">
        <f t="shared" si="6"/>
        <v>25300</v>
      </c>
      <c r="D120" s="139">
        <f>SUM(ปลัด!D121+คลัง!D122+ช่าง!D122+ศึกษา!D122)</f>
        <v>0</v>
      </c>
      <c r="E120" s="139">
        <f>SUM(ปลัด!E121+คลัง!E122+ช่าง!E122+ศึกษา!E122)</f>
        <v>0</v>
      </c>
      <c r="F120" s="139">
        <f>SUM(ปลัด!F121+คลัง!F122+ช่าง!F122+ศึกษา!F122)</f>
        <v>25300</v>
      </c>
      <c r="J120" s="181">
        <f t="shared" si="7"/>
        <v>224800</v>
      </c>
    </row>
    <row r="121" spans="1:12" s="167" customFormat="1" ht="23.25">
      <c r="A121" s="23">
        <v>10</v>
      </c>
      <c r="B121" s="166" t="s">
        <v>18</v>
      </c>
      <c r="C121" s="176">
        <f t="shared" si="6"/>
        <v>313950</v>
      </c>
      <c r="D121" s="139">
        <f>SUM(ปลัด!D122+คลัง!D123+ช่าง!D123+ศึกษา!D123)</f>
        <v>62450</v>
      </c>
      <c r="E121" s="139">
        <f>SUM(ปลัด!E122+คลัง!E123+ช่าง!E123+ศึกษา!E123)</f>
        <v>25000</v>
      </c>
      <c r="F121" s="139">
        <f>SUM(ปลัด!F122+คลัง!F123+ช่าง!F123+ศึกษา!F123)</f>
        <v>226500</v>
      </c>
      <c r="J121" s="181">
        <f t="shared" si="7"/>
        <v>5676942</v>
      </c>
      <c r="L121" s="178">
        <f>SUM(C120:C121)</f>
        <v>339250</v>
      </c>
    </row>
    <row r="122" spans="1:10" s="26" customFormat="1" ht="23.25">
      <c r="A122" s="27">
        <v>11</v>
      </c>
      <c r="B122" s="28" t="s">
        <v>292</v>
      </c>
      <c r="C122" s="170">
        <f t="shared" si="6"/>
        <v>20000</v>
      </c>
      <c r="D122" s="139">
        <f>SUM(ปลัด!D123+คลัง!D124+ช่าง!D124+ศึกษา!D124)</f>
        <v>0</v>
      </c>
      <c r="E122" s="139">
        <f>SUM(ปลัด!E123+คลัง!E124+ช่าง!E124+ศึกษา!E124)</f>
        <v>0</v>
      </c>
      <c r="F122" s="139">
        <f>SUM(ปลัด!F123+คลัง!F124+ช่าง!F124+ศึกษา!F124)</f>
        <v>20000</v>
      </c>
      <c r="J122" s="155">
        <f t="shared" si="7"/>
        <v>470115</v>
      </c>
    </row>
    <row r="123" spans="1:12" ht="23.25">
      <c r="A123" s="201" t="s">
        <v>5</v>
      </c>
      <c r="B123" s="201"/>
      <c r="C123" s="175">
        <f>SUM(C112:C122)</f>
        <v>7367138</v>
      </c>
      <c r="D123" s="154">
        <f>SUM(D112:D122)</f>
        <v>1922147</v>
      </c>
      <c r="E123" s="154">
        <f>SUM(E112:E122)</f>
        <v>2399381</v>
      </c>
      <c r="F123" s="154">
        <f>SUM(F112:F122)</f>
        <v>3045610</v>
      </c>
      <c r="J123" s="155">
        <f t="shared" si="7"/>
        <v>33400174.450000003</v>
      </c>
      <c r="L123" s="155">
        <f>SUM(C120:C121)</f>
        <v>339250</v>
      </c>
    </row>
    <row r="125" spans="1:2" ht="21">
      <c r="A125" s="30" t="s">
        <v>19</v>
      </c>
      <c r="B125" s="20" t="s">
        <v>20</v>
      </c>
    </row>
    <row r="126" ht="21">
      <c r="B126" s="20" t="s">
        <v>20</v>
      </c>
    </row>
    <row r="127" ht="21">
      <c r="B127" s="20" t="s">
        <v>20</v>
      </c>
    </row>
    <row r="128" ht="21">
      <c r="B128" s="20" t="s">
        <v>20</v>
      </c>
    </row>
    <row r="130" spans="1:6" s="32" customFormat="1" ht="23.25">
      <c r="A130" s="20"/>
      <c r="B130" s="20"/>
      <c r="C130" s="172"/>
      <c r="D130" s="20"/>
      <c r="E130" s="20"/>
      <c r="F130" s="20"/>
    </row>
    <row r="131" spans="1:6" s="32" customFormat="1" ht="23.25">
      <c r="A131" s="31" t="s">
        <v>21</v>
      </c>
      <c r="C131" s="173" t="s">
        <v>22</v>
      </c>
      <c r="D131" s="164" t="s">
        <v>21</v>
      </c>
      <c r="E131" s="164"/>
      <c r="F131" s="164" t="s">
        <v>306</v>
      </c>
    </row>
    <row r="132" spans="2:12" s="26" customFormat="1" ht="23.25">
      <c r="B132" s="33" t="s">
        <v>293</v>
      </c>
      <c r="C132" s="174"/>
      <c r="D132" s="203" t="s">
        <v>304</v>
      </c>
      <c r="E132" s="203"/>
      <c r="L132" s="165"/>
    </row>
    <row r="133" spans="2:12" s="26" customFormat="1" ht="23.25">
      <c r="B133" s="33" t="s">
        <v>327</v>
      </c>
      <c r="C133" s="174"/>
      <c r="D133" s="69" t="s">
        <v>307</v>
      </c>
      <c r="E133" s="69"/>
      <c r="F133" s="69"/>
      <c r="L133" s="165"/>
    </row>
    <row r="142" ht="21">
      <c r="A142" s="186" t="s">
        <v>312</v>
      </c>
    </row>
    <row r="143" spans="2:5" ht="21">
      <c r="B143" s="20" t="s">
        <v>13</v>
      </c>
      <c r="D143" s="179" t="s">
        <v>328</v>
      </c>
      <c r="E143" s="20" t="s">
        <v>329</v>
      </c>
    </row>
    <row r="144" ht="21">
      <c r="D144" s="177">
        <v>109000</v>
      </c>
    </row>
    <row r="146" spans="2:5" ht="21">
      <c r="B146" s="20" t="s">
        <v>14</v>
      </c>
      <c r="D146" s="179" t="s">
        <v>330</v>
      </c>
      <c r="E146" s="20" t="s">
        <v>331</v>
      </c>
    </row>
    <row r="147" ht="21">
      <c r="D147" s="182">
        <v>723280</v>
      </c>
    </row>
    <row r="149" spans="2:5" ht="21">
      <c r="B149" s="20" t="s">
        <v>57</v>
      </c>
      <c r="D149" s="179" t="s">
        <v>332</v>
      </c>
      <c r="E149" s="20" t="s">
        <v>333</v>
      </c>
    </row>
    <row r="150" ht="21">
      <c r="D150" s="182">
        <v>362500</v>
      </c>
    </row>
    <row r="152" spans="2:5" ht="21">
      <c r="B152" s="20" t="s">
        <v>316</v>
      </c>
      <c r="D152" s="179" t="s">
        <v>334</v>
      </c>
      <c r="E152" s="20" t="s">
        <v>317</v>
      </c>
    </row>
    <row r="153" ht="21">
      <c r="D153" s="177">
        <v>118000</v>
      </c>
    </row>
    <row r="154" spans="1:7" ht="21.75" thickBot="1">
      <c r="A154" s="187"/>
      <c r="B154" s="187"/>
      <c r="C154" s="188"/>
      <c r="D154" s="187"/>
      <c r="E154" s="187"/>
      <c r="F154" s="187"/>
      <c r="G154" s="187"/>
    </row>
    <row r="155" spans="1:3" ht="21">
      <c r="A155" s="186" t="s">
        <v>313</v>
      </c>
      <c r="C155" s="172" t="s">
        <v>311</v>
      </c>
    </row>
    <row r="156" spans="2:5" ht="21">
      <c r="B156" s="20" t="s">
        <v>13</v>
      </c>
      <c r="D156" s="179" t="s">
        <v>335</v>
      </c>
      <c r="E156" s="20" t="s">
        <v>342</v>
      </c>
    </row>
    <row r="157" ht="21">
      <c r="D157" s="177">
        <v>105000</v>
      </c>
    </row>
    <row r="159" spans="2:5" ht="21">
      <c r="B159" s="20" t="s">
        <v>14</v>
      </c>
      <c r="D159" s="179" t="s">
        <v>336</v>
      </c>
      <c r="E159" s="20" t="s">
        <v>337</v>
      </c>
    </row>
    <row r="160" ht="21">
      <c r="D160" s="182">
        <v>357834</v>
      </c>
    </row>
    <row r="162" spans="2:5" ht="21">
      <c r="B162" s="20" t="s">
        <v>57</v>
      </c>
      <c r="D162" s="179" t="s">
        <v>338</v>
      </c>
      <c r="E162" s="20" t="s">
        <v>339</v>
      </c>
    </row>
    <row r="163" ht="21">
      <c r="D163" s="182">
        <v>347573.4</v>
      </c>
    </row>
    <row r="165" spans="2:5" ht="21">
      <c r="B165" s="20" t="s">
        <v>316</v>
      </c>
      <c r="D165" s="179" t="s">
        <v>340</v>
      </c>
      <c r="E165" s="20" t="s">
        <v>341</v>
      </c>
    </row>
    <row r="166" ht="21">
      <c r="D166" s="177">
        <v>2666892</v>
      </c>
    </row>
    <row r="179" ht="21">
      <c r="A179" s="186" t="s">
        <v>314</v>
      </c>
    </row>
    <row r="180" spans="2:5" ht="21">
      <c r="B180" s="20" t="s">
        <v>13</v>
      </c>
      <c r="D180" s="179" t="s">
        <v>343</v>
      </c>
      <c r="E180" s="20" t="s">
        <v>344</v>
      </c>
    </row>
    <row r="181" ht="21">
      <c r="D181" s="177">
        <v>101850</v>
      </c>
    </row>
    <row r="183" spans="2:5" ht="21">
      <c r="B183" s="20" t="s">
        <v>14</v>
      </c>
      <c r="D183" s="179" t="s">
        <v>345</v>
      </c>
      <c r="E183" s="20" t="s">
        <v>346</v>
      </c>
    </row>
    <row r="184" ht="21">
      <c r="D184" s="182">
        <v>607875</v>
      </c>
    </row>
    <row r="186" spans="2:5" ht="21">
      <c r="B186" s="20" t="s">
        <v>57</v>
      </c>
      <c r="D186" s="179" t="s">
        <v>347</v>
      </c>
      <c r="E186" s="20" t="s">
        <v>348</v>
      </c>
    </row>
    <row r="187" ht="21">
      <c r="D187" s="182">
        <v>425616</v>
      </c>
    </row>
    <row r="189" spans="2:5" ht="21">
      <c r="B189" s="20" t="s">
        <v>316</v>
      </c>
      <c r="D189" s="179" t="s">
        <v>349</v>
      </c>
      <c r="E189" s="20" t="s">
        <v>350</v>
      </c>
    </row>
    <row r="190" ht="21">
      <c r="D190" s="177">
        <v>2777600</v>
      </c>
    </row>
    <row r="191" spans="1:7" ht="21.75" thickBot="1">
      <c r="A191" s="187"/>
      <c r="B191" s="187"/>
      <c r="C191" s="188"/>
      <c r="D191" s="187"/>
      <c r="E191" s="187"/>
      <c r="F191" s="187"/>
      <c r="G191" s="187"/>
    </row>
    <row r="192" spans="1:3" ht="21">
      <c r="A192" s="186" t="s">
        <v>315</v>
      </c>
      <c r="C192" s="172" t="s">
        <v>311</v>
      </c>
    </row>
    <row r="193" spans="2:5" ht="21">
      <c r="B193" s="20" t="s">
        <v>13</v>
      </c>
      <c r="D193" s="179" t="s">
        <v>351</v>
      </c>
      <c r="E193" s="20" t="s">
        <v>352</v>
      </c>
    </row>
    <row r="194" ht="21">
      <c r="D194" s="177">
        <v>185240</v>
      </c>
    </row>
    <row r="196" spans="2:5" ht="21">
      <c r="B196" s="20" t="s">
        <v>14</v>
      </c>
      <c r="D196" s="179" t="s">
        <v>353</v>
      </c>
      <c r="E196" s="20" t="s">
        <v>354</v>
      </c>
    </row>
    <row r="197" ht="21">
      <c r="D197" s="182">
        <v>459613</v>
      </c>
    </row>
    <row r="199" spans="2:5" ht="21">
      <c r="B199" s="20" t="s">
        <v>57</v>
      </c>
      <c r="D199" s="179" t="s">
        <v>355</v>
      </c>
      <c r="E199" s="20" t="s">
        <v>356</v>
      </c>
    </row>
    <row r="200" ht="21">
      <c r="D200" s="182">
        <v>355215</v>
      </c>
    </row>
    <row r="202" spans="2:5" ht="21">
      <c r="B202" s="20" t="s">
        <v>316</v>
      </c>
      <c r="D202" s="179" t="s">
        <v>357</v>
      </c>
      <c r="E202" s="20" t="s">
        <v>358</v>
      </c>
    </row>
    <row r="203" ht="21">
      <c r="D203" s="177">
        <v>339250</v>
      </c>
    </row>
  </sheetData>
  <sheetProtection/>
  <mergeCells count="36">
    <mergeCell ref="A36:F36"/>
    <mergeCell ref="A37:F37"/>
    <mergeCell ref="A38:F38"/>
    <mergeCell ref="A1:F1"/>
    <mergeCell ref="A2:F2"/>
    <mergeCell ref="A3:F3"/>
    <mergeCell ref="A4:F4"/>
    <mergeCell ref="A5:A6"/>
    <mergeCell ref="B5:B6"/>
    <mergeCell ref="C5:F5"/>
    <mergeCell ref="A18:B18"/>
    <mergeCell ref="D28:E28"/>
    <mergeCell ref="B75:B76"/>
    <mergeCell ref="C75:F75"/>
    <mergeCell ref="D62:E62"/>
    <mergeCell ref="A39:F39"/>
    <mergeCell ref="A40:A41"/>
    <mergeCell ref="B40:B41"/>
    <mergeCell ref="C40:F40"/>
    <mergeCell ref="A53:B53"/>
    <mergeCell ref="A88:B88"/>
    <mergeCell ref="A106:F106"/>
    <mergeCell ref="A123:B123"/>
    <mergeCell ref="D132:E132"/>
    <mergeCell ref="D97:E97"/>
    <mergeCell ref="A71:F71"/>
    <mergeCell ref="A72:F72"/>
    <mergeCell ref="A73:F73"/>
    <mergeCell ref="A74:F74"/>
    <mergeCell ref="A75:A76"/>
    <mergeCell ref="A107:F107"/>
    <mergeCell ref="A108:F108"/>
    <mergeCell ref="A109:F109"/>
    <mergeCell ref="A110:A111"/>
    <mergeCell ref="B110:B111"/>
    <mergeCell ref="C110:F110"/>
  </mergeCells>
  <printOptions/>
  <pageMargins left="0.2755905511811024" right="0.3937007874015748" top="0.5905511811023623" bottom="0.6299212598425197" header="0.5118110236220472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0"/>
  <sheetViews>
    <sheetView zoomScaleSheetLayoutView="100" zoomScalePageLayoutView="0" workbookViewId="0" topLeftCell="A1">
      <selection activeCell="D11" sqref="D11"/>
    </sheetView>
  </sheetViews>
  <sheetFormatPr defaultColWidth="9.140625" defaultRowHeight="21.75"/>
  <cols>
    <col min="1" max="1" width="9.140625" style="20" customWidth="1"/>
    <col min="2" max="2" width="26.28125" style="20" customWidth="1"/>
    <col min="3" max="4" width="13.28125" style="20" customWidth="1"/>
    <col min="5" max="5" width="14.8515625" style="20" customWidth="1"/>
    <col min="6" max="6" width="13.140625" style="20" customWidth="1"/>
    <col min="7" max="16384" width="9.140625" style="20" customWidth="1"/>
  </cols>
  <sheetData>
    <row r="1" spans="1:6" ht="23.25">
      <c r="A1" s="199" t="s">
        <v>0</v>
      </c>
      <c r="B1" s="199"/>
      <c r="C1" s="199"/>
      <c r="D1" s="199"/>
      <c r="E1" s="199"/>
      <c r="F1" s="199"/>
    </row>
    <row r="2" spans="1:6" ht="23.25">
      <c r="A2" s="199" t="s">
        <v>33</v>
      </c>
      <c r="B2" s="199"/>
      <c r="C2" s="199"/>
      <c r="D2" s="199"/>
      <c r="E2" s="199"/>
      <c r="F2" s="199"/>
    </row>
    <row r="3" spans="1:6" ht="23.25">
      <c r="A3" s="199" t="s">
        <v>281</v>
      </c>
      <c r="B3" s="199"/>
      <c r="C3" s="199"/>
      <c r="D3" s="199"/>
      <c r="E3" s="199"/>
      <c r="F3" s="199"/>
    </row>
    <row r="4" spans="1:6" ht="23.25">
      <c r="A4" s="199" t="s">
        <v>283</v>
      </c>
      <c r="B4" s="199"/>
      <c r="C4" s="199"/>
      <c r="D4" s="199"/>
      <c r="E4" s="199"/>
      <c r="F4" s="199"/>
    </row>
    <row r="5" spans="1:6" ht="23.25">
      <c r="A5" s="198" t="s">
        <v>2</v>
      </c>
      <c r="B5" s="198" t="s">
        <v>3</v>
      </c>
      <c r="C5" s="196" t="s">
        <v>4</v>
      </c>
      <c r="D5" s="196"/>
      <c r="E5" s="196"/>
      <c r="F5" s="196"/>
    </row>
    <row r="6" spans="1:6" ht="23.25">
      <c r="A6" s="198"/>
      <c r="B6" s="198"/>
      <c r="C6" s="21" t="s">
        <v>5</v>
      </c>
      <c r="D6" s="21" t="s">
        <v>6</v>
      </c>
      <c r="E6" s="21" t="s">
        <v>7</v>
      </c>
      <c r="F6" s="21" t="s">
        <v>8</v>
      </c>
    </row>
    <row r="7" spans="1:6" s="26" customFormat="1" ht="23.25">
      <c r="A7" s="23">
        <v>1</v>
      </c>
      <c r="B7" s="24" t="s">
        <v>9</v>
      </c>
      <c r="C7" s="139">
        <f>SUM(D7:F7)</f>
        <v>0</v>
      </c>
      <c r="D7" s="139">
        <v>0</v>
      </c>
      <c r="E7" s="139">
        <v>0</v>
      </c>
      <c r="F7" s="139">
        <v>0</v>
      </c>
    </row>
    <row r="8" spans="1:6" s="26" customFormat="1" ht="23.25">
      <c r="A8" s="23">
        <v>2</v>
      </c>
      <c r="B8" s="24" t="s">
        <v>10</v>
      </c>
      <c r="C8" s="139">
        <f>SUM(D8:F8)</f>
        <v>0</v>
      </c>
      <c r="D8" s="139">
        <v>0</v>
      </c>
      <c r="E8" s="139">
        <v>0</v>
      </c>
      <c r="F8" s="139">
        <v>0</v>
      </c>
    </row>
    <row r="9" spans="1:6" s="26" customFormat="1" ht="23.25">
      <c r="A9" s="23">
        <v>3</v>
      </c>
      <c r="B9" s="24" t="s">
        <v>11</v>
      </c>
      <c r="C9" s="139">
        <f aca="true" t="shared" si="0" ref="C9:C17">SUM(D9:F9)</f>
        <v>0</v>
      </c>
      <c r="D9" s="139">
        <v>0</v>
      </c>
      <c r="E9" s="139">
        <v>0</v>
      </c>
      <c r="F9" s="139">
        <v>0</v>
      </c>
    </row>
    <row r="10" spans="1:6" s="26" customFormat="1" ht="23.25">
      <c r="A10" s="23">
        <v>4</v>
      </c>
      <c r="B10" s="24" t="s">
        <v>12</v>
      </c>
      <c r="C10" s="139">
        <f t="shared" si="0"/>
        <v>0</v>
      </c>
      <c r="D10" s="139">
        <v>0</v>
      </c>
      <c r="E10" s="139">
        <v>0</v>
      </c>
      <c r="F10" s="139">
        <v>0</v>
      </c>
    </row>
    <row r="11" spans="1:6" s="26" customFormat="1" ht="23.25">
      <c r="A11" s="23">
        <v>5</v>
      </c>
      <c r="B11" s="24" t="s">
        <v>13</v>
      </c>
      <c r="C11" s="139">
        <f t="shared" si="0"/>
        <v>0</v>
      </c>
      <c r="D11" s="139">
        <v>0</v>
      </c>
      <c r="E11" s="139">
        <v>0</v>
      </c>
      <c r="F11" s="139">
        <v>0</v>
      </c>
    </row>
    <row r="12" spans="1:6" s="26" customFormat="1" ht="23.25">
      <c r="A12" s="23">
        <v>6</v>
      </c>
      <c r="B12" s="24" t="s">
        <v>14</v>
      </c>
      <c r="C12" s="139">
        <f t="shared" si="0"/>
        <v>0</v>
      </c>
      <c r="D12" s="149">
        <v>0</v>
      </c>
      <c r="E12" s="139">
        <v>0</v>
      </c>
      <c r="F12" s="149">
        <v>0</v>
      </c>
    </row>
    <row r="13" spans="1:6" s="26" customFormat="1" ht="23.25">
      <c r="A13" s="23">
        <v>7</v>
      </c>
      <c r="B13" s="24" t="s">
        <v>57</v>
      </c>
      <c r="C13" s="139">
        <f t="shared" si="0"/>
        <v>52500</v>
      </c>
      <c r="D13" s="139">
        <v>0</v>
      </c>
      <c r="E13" s="139">
        <v>52500</v>
      </c>
      <c r="F13" s="139">
        <v>0</v>
      </c>
    </row>
    <row r="14" spans="1:6" s="26" customFormat="1" ht="23.25">
      <c r="A14" s="23">
        <v>8</v>
      </c>
      <c r="B14" s="24" t="s">
        <v>15</v>
      </c>
      <c r="C14" s="139">
        <f t="shared" si="0"/>
        <v>0</v>
      </c>
      <c r="D14" s="139">
        <v>0</v>
      </c>
      <c r="E14" s="139">
        <v>0</v>
      </c>
      <c r="F14" s="139">
        <v>0</v>
      </c>
    </row>
    <row r="15" spans="1:6" s="26" customFormat="1" ht="23.25">
      <c r="A15" s="23">
        <v>9</v>
      </c>
      <c r="B15" s="24" t="s">
        <v>16</v>
      </c>
      <c r="C15" s="139">
        <f t="shared" si="0"/>
        <v>10000</v>
      </c>
      <c r="D15" s="139">
        <v>0</v>
      </c>
      <c r="E15" s="139">
        <v>0</v>
      </c>
      <c r="F15" s="139">
        <v>10000</v>
      </c>
    </row>
    <row r="16" spans="1:6" s="26" customFormat="1" ht="23.25">
      <c r="A16" s="23">
        <v>10</v>
      </c>
      <c r="B16" s="24" t="s">
        <v>17</v>
      </c>
      <c r="C16" s="139">
        <f t="shared" si="0"/>
        <v>0</v>
      </c>
      <c r="D16" s="139">
        <v>0</v>
      </c>
      <c r="E16" s="139">
        <v>0</v>
      </c>
      <c r="F16" s="139">
        <v>0</v>
      </c>
    </row>
    <row r="17" spans="1:6" s="26" customFormat="1" ht="23.25">
      <c r="A17" s="27">
        <v>11</v>
      </c>
      <c r="B17" s="28" t="s">
        <v>18</v>
      </c>
      <c r="C17" s="140">
        <f t="shared" si="0"/>
        <v>0</v>
      </c>
      <c r="D17" s="140">
        <v>0</v>
      </c>
      <c r="E17" s="140">
        <v>0</v>
      </c>
      <c r="F17" s="140">
        <v>0</v>
      </c>
    </row>
    <row r="18" spans="1:6" s="26" customFormat="1" ht="33" customHeight="1">
      <c r="A18" s="201" t="s">
        <v>5</v>
      </c>
      <c r="B18" s="201"/>
      <c r="C18" s="140">
        <f>SUM(C7:C17)</f>
        <v>62500</v>
      </c>
      <c r="D18" s="140">
        <f>SUM(D7:D17)</f>
        <v>0</v>
      </c>
      <c r="E18" s="140">
        <f>SUM(E7:E17)</f>
        <v>52500</v>
      </c>
      <c r="F18" s="140">
        <f>SUM(F7:F17)</f>
        <v>10000</v>
      </c>
    </row>
    <row r="20" spans="1:2" ht="21">
      <c r="A20" s="30" t="s">
        <v>19</v>
      </c>
      <c r="B20" s="20" t="s">
        <v>20</v>
      </c>
    </row>
    <row r="21" ht="21">
      <c r="B21" s="20" t="s">
        <v>20</v>
      </c>
    </row>
    <row r="22" ht="21">
      <c r="B22" s="20" t="s">
        <v>20</v>
      </c>
    </row>
    <row r="23" ht="21">
      <c r="B23" s="20" t="s">
        <v>20</v>
      </c>
    </row>
    <row r="25" spans="1:6" s="32" customFormat="1" ht="23.25">
      <c r="A25" s="31" t="s">
        <v>21</v>
      </c>
      <c r="C25" s="32" t="s">
        <v>22</v>
      </c>
      <c r="D25" s="32" t="s">
        <v>21</v>
      </c>
      <c r="F25" s="32" t="s">
        <v>31</v>
      </c>
    </row>
    <row r="26" spans="2:5" s="26" customFormat="1" ht="23.25">
      <c r="B26" s="33" t="s">
        <v>171</v>
      </c>
      <c r="D26" s="203" t="s">
        <v>284</v>
      </c>
      <c r="E26" s="203"/>
    </row>
    <row r="27" spans="2:6" s="26" customFormat="1" ht="23.25">
      <c r="B27" s="69" t="s">
        <v>172</v>
      </c>
      <c r="D27" s="205" t="s">
        <v>32</v>
      </c>
      <c r="E27" s="205"/>
      <c r="F27" s="205"/>
    </row>
    <row r="34" spans="1:6" ht="23.25">
      <c r="A34" s="199" t="s">
        <v>0</v>
      </c>
      <c r="B34" s="199"/>
      <c r="C34" s="199"/>
      <c r="D34" s="199"/>
      <c r="E34" s="199"/>
      <c r="F34" s="199"/>
    </row>
    <row r="35" spans="1:6" ht="23.25">
      <c r="A35" s="199" t="s">
        <v>33</v>
      </c>
      <c r="B35" s="199"/>
      <c r="C35" s="199"/>
      <c r="D35" s="199"/>
      <c r="E35" s="199"/>
      <c r="F35" s="199"/>
    </row>
    <row r="36" spans="1:6" ht="23.25">
      <c r="A36" s="199" t="s">
        <v>281</v>
      </c>
      <c r="B36" s="199"/>
      <c r="C36" s="199"/>
      <c r="D36" s="199"/>
      <c r="E36" s="199"/>
      <c r="F36" s="199"/>
    </row>
    <row r="37" spans="1:6" ht="23.25">
      <c r="A37" s="199" t="s">
        <v>282</v>
      </c>
      <c r="B37" s="199"/>
      <c r="C37" s="199"/>
      <c r="D37" s="199"/>
      <c r="E37" s="199"/>
      <c r="F37" s="199"/>
    </row>
    <row r="38" spans="1:6" ht="23.25">
      <c r="A38" s="198" t="s">
        <v>2</v>
      </c>
      <c r="B38" s="198" t="s">
        <v>3</v>
      </c>
      <c r="C38" s="196" t="s">
        <v>4</v>
      </c>
      <c r="D38" s="196"/>
      <c r="E38" s="196"/>
      <c r="F38" s="196"/>
    </row>
    <row r="39" spans="1:6" ht="23.25">
      <c r="A39" s="198"/>
      <c r="B39" s="198"/>
      <c r="C39" s="21" t="s">
        <v>5</v>
      </c>
      <c r="D39" s="21" t="s">
        <v>23</v>
      </c>
      <c r="E39" s="21" t="s">
        <v>24</v>
      </c>
      <c r="F39" s="21" t="s">
        <v>25</v>
      </c>
    </row>
    <row r="40" spans="1:6" ht="23.25">
      <c r="A40" s="23">
        <v>1</v>
      </c>
      <c r="B40" s="24" t="s">
        <v>9</v>
      </c>
      <c r="C40" s="139">
        <f>SUM(D40:F40)</f>
        <v>0</v>
      </c>
      <c r="D40" s="139">
        <v>0</v>
      </c>
      <c r="E40" s="139">
        <v>0</v>
      </c>
      <c r="F40" s="139">
        <v>0</v>
      </c>
    </row>
    <row r="41" spans="1:6" ht="23.25">
      <c r="A41" s="23">
        <v>2</v>
      </c>
      <c r="B41" s="24" t="s">
        <v>43</v>
      </c>
      <c r="C41" s="139">
        <f aca="true" t="shared" si="1" ref="C41:C50">SUM(D41:F41)</f>
        <v>0</v>
      </c>
      <c r="D41" s="139">
        <v>0</v>
      </c>
      <c r="E41" s="139">
        <v>0</v>
      </c>
      <c r="F41" s="139">
        <v>0</v>
      </c>
    </row>
    <row r="42" spans="1:6" ht="23.25">
      <c r="A42" s="23">
        <v>3</v>
      </c>
      <c r="B42" s="24" t="s">
        <v>11</v>
      </c>
      <c r="C42" s="139">
        <f t="shared" si="1"/>
        <v>0</v>
      </c>
      <c r="D42" s="139">
        <v>0</v>
      </c>
      <c r="E42" s="139">
        <v>0</v>
      </c>
      <c r="F42" s="139">
        <v>0</v>
      </c>
    </row>
    <row r="43" spans="1:6" ht="23.25">
      <c r="A43" s="23">
        <v>4</v>
      </c>
      <c r="B43" s="24" t="s">
        <v>12</v>
      </c>
      <c r="C43" s="139">
        <f t="shared" si="1"/>
        <v>0</v>
      </c>
      <c r="D43" s="139">
        <v>0</v>
      </c>
      <c r="E43" s="139">
        <v>0</v>
      </c>
      <c r="F43" s="139">
        <v>0</v>
      </c>
    </row>
    <row r="44" spans="1:6" ht="23.25">
      <c r="A44" s="23">
        <v>5</v>
      </c>
      <c r="B44" s="24" t="s">
        <v>13</v>
      </c>
      <c r="C44" s="139">
        <f t="shared" si="1"/>
        <v>0</v>
      </c>
      <c r="D44" s="139">
        <v>0</v>
      </c>
      <c r="E44" s="139">
        <v>0</v>
      </c>
      <c r="F44" s="139">
        <v>0</v>
      </c>
    </row>
    <row r="45" spans="1:6" ht="23.25">
      <c r="A45" s="23">
        <v>6</v>
      </c>
      <c r="B45" s="24" t="s">
        <v>14</v>
      </c>
      <c r="C45" s="139">
        <f t="shared" si="1"/>
        <v>20000</v>
      </c>
      <c r="D45" s="139">
        <v>0</v>
      </c>
      <c r="E45" s="139">
        <v>0</v>
      </c>
      <c r="F45" s="139">
        <v>20000</v>
      </c>
    </row>
    <row r="46" spans="1:6" ht="23.25">
      <c r="A46" s="23">
        <v>7</v>
      </c>
      <c r="B46" s="24" t="s">
        <v>57</v>
      </c>
      <c r="C46" s="139">
        <f t="shared" si="1"/>
        <v>0</v>
      </c>
      <c r="D46" s="139">
        <v>0</v>
      </c>
      <c r="E46" s="139">
        <v>0</v>
      </c>
      <c r="F46" s="149">
        <v>0</v>
      </c>
    </row>
    <row r="47" spans="1:6" ht="23.25">
      <c r="A47" s="23">
        <v>8</v>
      </c>
      <c r="B47" s="24" t="s">
        <v>15</v>
      </c>
      <c r="C47" s="139">
        <f t="shared" si="1"/>
        <v>0</v>
      </c>
      <c r="D47" s="139">
        <v>0</v>
      </c>
      <c r="E47" s="139">
        <v>0</v>
      </c>
      <c r="F47" s="149">
        <v>0</v>
      </c>
    </row>
    <row r="48" spans="1:6" ht="23.25">
      <c r="A48" s="23">
        <v>9</v>
      </c>
      <c r="B48" s="24" t="s">
        <v>16</v>
      </c>
      <c r="C48" s="139">
        <f t="shared" si="1"/>
        <v>0</v>
      </c>
      <c r="D48" s="139">
        <v>0</v>
      </c>
      <c r="E48" s="139">
        <v>0</v>
      </c>
      <c r="F48" s="149">
        <v>0</v>
      </c>
    </row>
    <row r="49" spans="1:6" ht="23.25">
      <c r="A49" s="23">
        <v>10</v>
      </c>
      <c r="B49" s="24" t="s">
        <v>17</v>
      </c>
      <c r="C49" s="139">
        <f t="shared" si="1"/>
        <v>0</v>
      </c>
      <c r="D49" s="139">
        <v>0</v>
      </c>
      <c r="E49" s="139">
        <v>0</v>
      </c>
      <c r="F49" s="149">
        <v>0</v>
      </c>
    </row>
    <row r="50" spans="1:6" ht="23.25">
      <c r="A50" s="27">
        <v>11</v>
      </c>
      <c r="B50" s="28" t="s">
        <v>18</v>
      </c>
      <c r="C50" s="140">
        <f t="shared" si="1"/>
        <v>0</v>
      </c>
      <c r="D50" s="140">
        <v>0</v>
      </c>
      <c r="E50" s="140">
        <v>0</v>
      </c>
      <c r="F50" s="140">
        <v>0</v>
      </c>
    </row>
    <row r="51" spans="1:6" s="30" customFormat="1" ht="29.25" customHeight="1">
      <c r="A51" s="201" t="s">
        <v>5</v>
      </c>
      <c r="B51" s="201"/>
      <c r="C51" s="141">
        <f>SUM(C40:C50)</f>
        <v>20000</v>
      </c>
      <c r="D51" s="141">
        <f>SUM(D40:D50)</f>
        <v>0</v>
      </c>
      <c r="E51" s="141">
        <f>SUM(E40:E50)</f>
        <v>0</v>
      </c>
      <c r="F51" s="141">
        <f>SUM(F40:F50)</f>
        <v>20000</v>
      </c>
    </row>
    <row r="53" spans="1:2" ht="21">
      <c r="A53" s="30" t="s">
        <v>19</v>
      </c>
      <c r="B53" s="20" t="s">
        <v>20</v>
      </c>
    </row>
    <row r="54" ht="21">
      <c r="B54" s="20" t="s">
        <v>20</v>
      </c>
    </row>
    <row r="55" ht="21">
      <c r="B55" s="20" t="s">
        <v>20</v>
      </c>
    </row>
    <row r="56" ht="21">
      <c r="B56" s="20" t="s">
        <v>20</v>
      </c>
    </row>
    <row r="58" spans="1:6" s="32" customFormat="1" ht="23.25">
      <c r="A58" s="31" t="s">
        <v>21</v>
      </c>
      <c r="C58" s="32" t="s">
        <v>22</v>
      </c>
      <c r="D58" s="32" t="s">
        <v>21</v>
      </c>
      <c r="F58" s="32" t="s">
        <v>31</v>
      </c>
    </row>
    <row r="59" spans="2:5" s="26" customFormat="1" ht="23.25">
      <c r="B59" s="33" t="s">
        <v>171</v>
      </c>
      <c r="D59" s="203" t="s">
        <v>284</v>
      </c>
      <c r="E59" s="203"/>
    </row>
    <row r="60" spans="2:6" s="26" customFormat="1" ht="23.25">
      <c r="B60" s="69" t="s">
        <v>172</v>
      </c>
      <c r="D60" s="205" t="s">
        <v>32</v>
      </c>
      <c r="E60" s="205"/>
      <c r="F60" s="205"/>
    </row>
    <row r="67" spans="1:6" ht="23.25">
      <c r="A67" s="199" t="s">
        <v>0</v>
      </c>
      <c r="B67" s="199"/>
      <c r="C67" s="199"/>
      <c r="D67" s="199"/>
      <c r="E67" s="199"/>
      <c r="F67" s="199"/>
    </row>
    <row r="68" spans="1:6" ht="23.25">
      <c r="A68" s="199" t="s">
        <v>33</v>
      </c>
      <c r="B68" s="199"/>
      <c r="C68" s="199"/>
      <c r="D68" s="199"/>
      <c r="E68" s="199"/>
      <c r="F68" s="199"/>
    </row>
    <row r="69" spans="1:6" ht="23.25">
      <c r="A69" s="199" t="s">
        <v>285</v>
      </c>
      <c r="B69" s="199"/>
      <c r="C69" s="199"/>
      <c r="D69" s="199"/>
      <c r="E69" s="199"/>
      <c r="F69" s="199"/>
    </row>
    <row r="70" spans="1:6" ht="23.25">
      <c r="A70" s="199" t="s">
        <v>286</v>
      </c>
      <c r="B70" s="199"/>
      <c r="C70" s="199"/>
      <c r="D70" s="199"/>
      <c r="E70" s="199"/>
      <c r="F70" s="199"/>
    </row>
    <row r="71" spans="1:6" ht="23.25">
      <c r="A71" s="198" t="s">
        <v>2</v>
      </c>
      <c r="B71" s="198" t="s">
        <v>3</v>
      </c>
      <c r="C71" s="196" t="s">
        <v>4</v>
      </c>
      <c r="D71" s="196"/>
      <c r="E71" s="196"/>
      <c r="F71" s="196"/>
    </row>
    <row r="72" spans="1:6" ht="23.25">
      <c r="A72" s="198"/>
      <c r="B72" s="198"/>
      <c r="C72" s="21" t="s">
        <v>5</v>
      </c>
      <c r="D72" s="21" t="s">
        <v>26</v>
      </c>
      <c r="E72" s="21" t="s">
        <v>27</v>
      </c>
      <c r="F72" s="21" t="s">
        <v>28</v>
      </c>
    </row>
    <row r="73" spans="1:6" ht="23.25">
      <c r="A73" s="23">
        <v>1</v>
      </c>
      <c r="B73" s="24" t="s">
        <v>9</v>
      </c>
      <c r="C73" s="25">
        <f>SUM(D73:F73)</f>
        <v>0</v>
      </c>
      <c r="D73" s="25">
        <v>0</v>
      </c>
      <c r="E73" s="25">
        <v>0</v>
      </c>
      <c r="F73" s="25">
        <v>0</v>
      </c>
    </row>
    <row r="74" spans="1:6" ht="23.25">
      <c r="A74" s="23">
        <v>2</v>
      </c>
      <c r="B74" s="24" t="s">
        <v>43</v>
      </c>
      <c r="C74" s="25">
        <f aca="true" t="shared" si="2" ref="C74:C83">SUM(D74:F74)</f>
        <v>0</v>
      </c>
      <c r="D74" s="25">
        <v>0</v>
      </c>
      <c r="E74" s="25">
        <v>0</v>
      </c>
      <c r="F74" s="25">
        <v>0</v>
      </c>
    </row>
    <row r="75" spans="1:6" ht="23.25">
      <c r="A75" s="23">
        <v>3</v>
      </c>
      <c r="B75" s="24" t="s">
        <v>11</v>
      </c>
      <c r="C75" s="25">
        <f t="shared" si="2"/>
        <v>0</v>
      </c>
      <c r="D75" s="25">
        <v>0</v>
      </c>
      <c r="E75" s="25">
        <v>0</v>
      </c>
      <c r="F75" s="25">
        <v>0</v>
      </c>
    </row>
    <row r="76" spans="1:6" ht="23.25">
      <c r="A76" s="23">
        <v>4</v>
      </c>
      <c r="B76" s="24" t="s">
        <v>12</v>
      </c>
      <c r="C76" s="25">
        <f t="shared" si="2"/>
        <v>0</v>
      </c>
      <c r="D76" s="25">
        <v>0</v>
      </c>
      <c r="E76" s="25">
        <v>0</v>
      </c>
      <c r="F76" s="25">
        <v>0</v>
      </c>
    </row>
    <row r="77" spans="1:6" ht="23.25">
      <c r="A77" s="23">
        <v>5</v>
      </c>
      <c r="B77" s="24" t="s">
        <v>13</v>
      </c>
      <c r="C77" s="25">
        <f t="shared" si="2"/>
        <v>0</v>
      </c>
      <c r="D77" s="25">
        <v>0</v>
      </c>
      <c r="E77" s="25">
        <v>0</v>
      </c>
      <c r="F77" s="25">
        <v>0</v>
      </c>
    </row>
    <row r="78" spans="1:6" ht="23.25">
      <c r="A78" s="23">
        <v>6</v>
      </c>
      <c r="B78" s="24" t="s">
        <v>14</v>
      </c>
      <c r="C78" s="25">
        <f t="shared" si="2"/>
        <v>5000</v>
      </c>
      <c r="D78" s="25">
        <v>5000</v>
      </c>
      <c r="E78" s="25">
        <v>0</v>
      </c>
      <c r="F78" s="150">
        <v>0</v>
      </c>
    </row>
    <row r="79" spans="1:6" ht="23.25">
      <c r="A79" s="23">
        <v>7</v>
      </c>
      <c r="B79" s="24" t="s">
        <v>57</v>
      </c>
      <c r="C79" s="25">
        <f t="shared" si="2"/>
        <v>32000</v>
      </c>
      <c r="D79" s="25">
        <v>32000</v>
      </c>
      <c r="E79" s="25">
        <v>0</v>
      </c>
      <c r="F79" s="150">
        <v>0</v>
      </c>
    </row>
    <row r="80" spans="1:6" ht="23.25">
      <c r="A80" s="23">
        <v>8</v>
      </c>
      <c r="B80" s="24" t="s">
        <v>15</v>
      </c>
      <c r="C80" s="25">
        <f t="shared" si="2"/>
        <v>0</v>
      </c>
      <c r="D80" s="25">
        <v>0</v>
      </c>
      <c r="E80" s="25">
        <v>0</v>
      </c>
      <c r="F80" s="25">
        <v>0</v>
      </c>
    </row>
    <row r="81" spans="1:6" ht="23.25">
      <c r="A81" s="23">
        <v>9</v>
      </c>
      <c r="B81" s="24" t="s">
        <v>16</v>
      </c>
      <c r="C81" s="25">
        <f t="shared" si="2"/>
        <v>90000</v>
      </c>
      <c r="D81" s="25">
        <v>0</v>
      </c>
      <c r="E81" s="25">
        <v>0</v>
      </c>
      <c r="F81" s="25">
        <v>90000</v>
      </c>
    </row>
    <row r="82" spans="1:6" ht="23.25">
      <c r="A82" s="23">
        <v>10</v>
      </c>
      <c r="B82" s="24" t="s">
        <v>17</v>
      </c>
      <c r="C82" s="25">
        <f t="shared" si="2"/>
        <v>0</v>
      </c>
      <c r="D82" s="25">
        <v>0</v>
      </c>
      <c r="E82" s="25">
        <v>0</v>
      </c>
      <c r="F82" s="25">
        <v>0</v>
      </c>
    </row>
    <row r="83" spans="1:6" ht="23.25">
      <c r="A83" s="27">
        <v>11</v>
      </c>
      <c r="B83" s="28" t="s">
        <v>18</v>
      </c>
      <c r="C83" s="29">
        <f t="shared" si="2"/>
        <v>0</v>
      </c>
      <c r="D83" s="29">
        <v>0</v>
      </c>
      <c r="E83" s="29">
        <v>0</v>
      </c>
      <c r="F83" s="29">
        <v>0</v>
      </c>
    </row>
    <row r="84" spans="1:6" s="30" customFormat="1" ht="29.25" customHeight="1">
      <c r="A84" s="201" t="s">
        <v>5</v>
      </c>
      <c r="B84" s="201"/>
      <c r="C84" s="35">
        <f>SUM(C73:C83)</f>
        <v>127000</v>
      </c>
      <c r="D84" s="35">
        <f>SUM(D73:D83)</f>
        <v>37000</v>
      </c>
      <c r="E84" s="35">
        <f>SUM(E73:E83)</f>
        <v>0</v>
      </c>
      <c r="F84" s="35">
        <f>SUM(F73:F83)</f>
        <v>90000</v>
      </c>
    </row>
    <row r="86" spans="1:2" ht="21">
      <c r="A86" s="30" t="s">
        <v>19</v>
      </c>
      <c r="B86" s="20" t="s">
        <v>20</v>
      </c>
    </row>
    <row r="87" ht="21">
      <c r="B87" s="20" t="s">
        <v>20</v>
      </c>
    </row>
    <row r="88" ht="21">
      <c r="B88" s="20" t="s">
        <v>20</v>
      </c>
    </row>
    <row r="89" ht="21">
      <c r="B89" s="20" t="s">
        <v>20</v>
      </c>
    </row>
    <row r="91" spans="1:6" s="32" customFormat="1" ht="23.25">
      <c r="A91" s="31" t="s">
        <v>21</v>
      </c>
      <c r="C91" s="32" t="s">
        <v>22</v>
      </c>
      <c r="D91" s="32" t="s">
        <v>21</v>
      </c>
      <c r="F91" s="32" t="s">
        <v>31</v>
      </c>
    </row>
    <row r="92" spans="2:5" s="26" customFormat="1" ht="23.25">
      <c r="B92" s="33" t="s">
        <v>171</v>
      </c>
      <c r="D92" s="203" t="s">
        <v>284</v>
      </c>
      <c r="E92" s="203"/>
    </row>
    <row r="93" spans="2:6" s="26" customFormat="1" ht="23.25">
      <c r="B93" s="69" t="s">
        <v>172</v>
      </c>
      <c r="D93" s="205" t="s">
        <v>32</v>
      </c>
      <c r="E93" s="205"/>
      <c r="F93" s="205"/>
    </row>
    <row r="100" spans="1:6" ht="23.25">
      <c r="A100" s="199" t="s">
        <v>0</v>
      </c>
      <c r="B100" s="199"/>
      <c r="C100" s="199"/>
      <c r="D100" s="199"/>
      <c r="E100" s="199"/>
      <c r="F100" s="199"/>
    </row>
    <row r="101" spans="1:6" ht="23.25">
      <c r="A101" s="199" t="s">
        <v>33</v>
      </c>
      <c r="B101" s="199"/>
      <c r="C101" s="199"/>
      <c r="D101" s="199"/>
      <c r="E101" s="199"/>
      <c r="F101" s="199"/>
    </row>
    <row r="102" spans="1:6" ht="23.25">
      <c r="A102" s="199" t="s">
        <v>281</v>
      </c>
      <c r="B102" s="199"/>
      <c r="C102" s="199"/>
      <c r="D102" s="199"/>
      <c r="E102" s="199"/>
      <c r="F102" s="199"/>
    </row>
    <row r="103" spans="1:6" ht="23.25">
      <c r="A103" s="199" t="s">
        <v>287</v>
      </c>
      <c r="B103" s="199"/>
      <c r="C103" s="199"/>
      <c r="D103" s="199"/>
      <c r="E103" s="199"/>
      <c r="F103" s="199"/>
    </row>
    <row r="104" spans="1:6" ht="23.25">
      <c r="A104" s="198" t="s">
        <v>2</v>
      </c>
      <c r="B104" s="198" t="s">
        <v>3</v>
      </c>
      <c r="C104" s="196" t="s">
        <v>4</v>
      </c>
      <c r="D104" s="196"/>
      <c r="E104" s="196"/>
      <c r="F104" s="196"/>
    </row>
    <row r="105" spans="1:6" ht="23.25">
      <c r="A105" s="198"/>
      <c r="B105" s="198"/>
      <c r="C105" s="21" t="s">
        <v>5</v>
      </c>
      <c r="D105" s="21" t="s">
        <v>167</v>
      </c>
      <c r="E105" s="21" t="s">
        <v>168</v>
      </c>
      <c r="F105" s="21" t="s">
        <v>170</v>
      </c>
    </row>
    <row r="106" spans="1:6" ht="23.25">
      <c r="A106" s="23">
        <v>1</v>
      </c>
      <c r="B106" s="24" t="s">
        <v>9</v>
      </c>
      <c r="C106" s="25">
        <f>SUM(D106:F106)</f>
        <v>0</v>
      </c>
      <c r="D106" s="25">
        <v>0</v>
      </c>
      <c r="E106" s="25">
        <v>0</v>
      </c>
      <c r="F106" s="25">
        <v>0</v>
      </c>
    </row>
    <row r="107" spans="1:6" ht="23.25">
      <c r="A107" s="23">
        <v>2</v>
      </c>
      <c r="B107" s="24" t="s">
        <v>10</v>
      </c>
      <c r="C107" s="25">
        <f aca="true" t="shared" si="3" ref="C107:C116">SUM(D107:F107)</f>
        <v>0</v>
      </c>
      <c r="D107" s="25">
        <v>0</v>
      </c>
      <c r="E107" s="25">
        <v>0</v>
      </c>
      <c r="F107" s="25">
        <v>0</v>
      </c>
    </row>
    <row r="108" spans="1:6" ht="23.25">
      <c r="A108" s="23">
        <v>3</v>
      </c>
      <c r="B108" s="24" t="s">
        <v>11</v>
      </c>
      <c r="C108" s="25">
        <f t="shared" si="3"/>
        <v>0</v>
      </c>
      <c r="D108" s="25">
        <v>0</v>
      </c>
      <c r="E108" s="25">
        <v>0</v>
      </c>
      <c r="F108" s="25">
        <v>0</v>
      </c>
    </row>
    <row r="109" spans="1:6" ht="23.25">
      <c r="A109" s="23">
        <v>4</v>
      </c>
      <c r="B109" s="24" t="s">
        <v>12</v>
      </c>
      <c r="C109" s="25">
        <f t="shared" si="3"/>
        <v>0</v>
      </c>
      <c r="D109" s="25">
        <v>0</v>
      </c>
      <c r="E109" s="25">
        <v>0</v>
      </c>
      <c r="F109" s="25">
        <v>0</v>
      </c>
    </row>
    <row r="110" spans="1:6" ht="23.25">
      <c r="A110" s="23">
        <v>5</v>
      </c>
      <c r="B110" s="24" t="s">
        <v>13</v>
      </c>
      <c r="C110" s="25">
        <f t="shared" si="3"/>
        <v>0</v>
      </c>
      <c r="D110" s="25">
        <v>0</v>
      </c>
      <c r="E110" s="25">
        <v>0</v>
      </c>
      <c r="F110" s="25">
        <v>0</v>
      </c>
    </row>
    <row r="111" spans="1:6" ht="23.25">
      <c r="A111" s="23">
        <v>6</v>
      </c>
      <c r="B111" s="24" t="s">
        <v>14</v>
      </c>
      <c r="C111" s="25">
        <f t="shared" si="3"/>
        <v>10000</v>
      </c>
      <c r="D111" s="150">
        <v>0</v>
      </c>
      <c r="E111" s="150">
        <v>0</v>
      </c>
      <c r="F111" s="25">
        <v>10000</v>
      </c>
    </row>
    <row r="112" spans="1:6" ht="23.25">
      <c r="A112" s="23">
        <v>7</v>
      </c>
      <c r="B112" s="24" t="s">
        <v>57</v>
      </c>
      <c r="C112" s="25">
        <f t="shared" si="3"/>
        <v>0</v>
      </c>
      <c r="D112" s="25">
        <v>0</v>
      </c>
      <c r="E112" s="25">
        <v>0</v>
      </c>
      <c r="F112" s="25">
        <v>0</v>
      </c>
    </row>
    <row r="113" spans="1:6" ht="23.25">
      <c r="A113" s="23">
        <v>8</v>
      </c>
      <c r="B113" s="24" t="s">
        <v>15</v>
      </c>
      <c r="C113" s="25">
        <f t="shared" si="3"/>
        <v>0</v>
      </c>
      <c r="D113" s="25">
        <v>0</v>
      </c>
      <c r="E113" s="25">
        <v>0</v>
      </c>
      <c r="F113" s="25">
        <v>0</v>
      </c>
    </row>
    <row r="114" spans="1:6" ht="23.25">
      <c r="A114" s="23">
        <v>9</v>
      </c>
      <c r="B114" s="24" t="s">
        <v>16</v>
      </c>
      <c r="C114" s="25">
        <f t="shared" si="3"/>
        <v>0</v>
      </c>
      <c r="D114" s="25">
        <v>0</v>
      </c>
      <c r="E114" s="25">
        <v>0</v>
      </c>
      <c r="F114" s="25">
        <v>0</v>
      </c>
    </row>
    <row r="115" spans="1:6" ht="23.25">
      <c r="A115" s="23">
        <v>10</v>
      </c>
      <c r="B115" s="24" t="s">
        <v>17</v>
      </c>
      <c r="C115" s="25">
        <f t="shared" si="3"/>
        <v>50000</v>
      </c>
      <c r="D115" s="25">
        <v>0</v>
      </c>
      <c r="E115" s="25">
        <v>50000</v>
      </c>
      <c r="F115" s="25">
        <v>0</v>
      </c>
    </row>
    <row r="116" spans="1:6" ht="23.25">
      <c r="A116" s="27">
        <v>11</v>
      </c>
      <c r="B116" s="28" t="s">
        <v>18</v>
      </c>
      <c r="C116" s="29">
        <f t="shared" si="3"/>
        <v>0</v>
      </c>
      <c r="D116" s="29">
        <v>0</v>
      </c>
      <c r="E116" s="29">
        <v>0</v>
      </c>
      <c r="F116" s="29">
        <v>0</v>
      </c>
    </row>
    <row r="117" spans="1:6" s="30" customFormat="1" ht="28.5" customHeight="1">
      <c r="A117" s="201" t="s">
        <v>5</v>
      </c>
      <c r="B117" s="201"/>
      <c r="C117" s="35">
        <f>SUM(C106:C116)</f>
        <v>60000</v>
      </c>
      <c r="D117" s="35">
        <f>SUM(D106:D116)</f>
        <v>0</v>
      </c>
      <c r="E117" s="35">
        <f>SUM(E106:E116)</f>
        <v>50000</v>
      </c>
      <c r="F117" s="35">
        <f>SUM(F106:F116)</f>
        <v>10000</v>
      </c>
    </row>
    <row r="119" spans="1:2" ht="21">
      <c r="A119" s="30" t="s">
        <v>19</v>
      </c>
      <c r="B119" s="20" t="s">
        <v>20</v>
      </c>
    </row>
    <row r="120" ht="21">
      <c r="B120" s="20" t="s">
        <v>20</v>
      </c>
    </row>
    <row r="121" ht="21">
      <c r="B121" s="20" t="s">
        <v>20</v>
      </c>
    </row>
    <row r="122" ht="21">
      <c r="B122" s="20" t="s">
        <v>20</v>
      </c>
    </row>
    <row r="124" spans="1:6" s="32" customFormat="1" ht="23.25">
      <c r="A124" s="31" t="s">
        <v>21</v>
      </c>
      <c r="C124" s="32" t="s">
        <v>22</v>
      </c>
      <c r="D124" s="32" t="s">
        <v>21</v>
      </c>
      <c r="F124" s="32" t="s">
        <v>31</v>
      </c>
    </row>
    <row r="125" spans="2:5" s="26" customFormat="1" ht="23.25">
      <c r="B125" s="33" t="s">
        <v>171</v>
      </c>
      <c r="D125" s="203" t="s">
        <v>284</v>
      </c>
      <c r="E125" s="203"/>
    </row>
    <row r="126" spans="2:6" s="26" customFormat="1" ht="23.25">
      <c r="B126" s="69" t="s">
        <v>172</v>
      </c>
      <c r="D126" s="205" t="s">
        <v>173</v>
      </c>
      <c r="E126" s="205"/>
      <c r="F126" s="205"/>
    </row>
    <row r="132" spans="1:6" ht="23.25">
      <c r="A132" s="199" t="s">
        <v>0</v>
      </c>
      <c r="B132" s="199"/>
      <c r="C132" s="199"/>
      <c r="D132" s="199"/>
      <c r="E132" s="199"/>
      <c r="F132" s="199"/>
    </row>
    <row r="133" spans="1:6" ht="23.25">
      <c r="A133" s="199" t="s">
        <v>33</v>
      </c>
      <c r="B133" s="199"/>
      <c r="C133" s="199"/>
      <c r="D133" s="199"/>
      <c r="E133" s="199"/>
      <c r="F133" s="199"/>
    </row>
    <row r="134" spans="1:6" ht="23.25">
      <c r="A134" s="199" t="s">
        <v>281</v>
      </c>
      <c r="B134" s="199"/>
      <c r="C134" s="199"/>
      <c r="D134" s="199"/>
      <c r="E134" s="199"/>
      <c r="F134" s="199"/>
    </row>
    <row r="135" spans="1:6" ht="23.25">
      <c r="A135" s="199" t="s">
        <v>288</v>
      </c>
      <c r="B135" s="199"/>
      <c r="C135" s="199"/>
      <c r="D135" s="199"/>
      <c r="E135" s="199"/>
      <c r="F135" s="199"/>
    </row>
    <row r="136" spans="1:6" ht="23.25">
      <c r="A136" s="198" t="s">
        <v>2</v>
      </c>
      <c r="B136" s="198" t="s">
        <v>3</v>
      </c>
      <c r="C136" s="196" t="s">
        <v>4</v>
      </c>
      <c r="D136" s="196"/>
      <c r="E136" s="196"/>
      <c r="F136" s="196"/>
    </row>
    <row r="137" spans="1:6" ht="23.25">
      <c r="A137" s="198"/>
      <c r="B137" s="198"/>
      <c r="C137" s="21" t="s">
        <v>5</v>
      </c>
      <c r="D137" s="152" t="s">
        <v>289</v>
      </c>
      <c r="E137" s="153" t="s">
        <v>290</v>
      </c>
      <c r="F137" s="153" t="s">
        <v>291</v>
      </c>
    </row>
    <row r="138" spans="1:6" ht="23.25">
      <c r="A138" s="23">
        <v>1</v>
      </c>
      <c r="B138" s="24" t="s">
        <v>9</v>
      </c>
      <c r="C138" s="25">
        <f>SUM(D138:F138)</f>
        <v>0</v>
      </c>
      <c r="D138" s="25">
        <f aca="true" t="shared" si="4" ref="D138:F146">D7+D40+D73+D106</f>
        <v>0</v>
      </c>
      <c r="E138" s="25">
        <f t="shared" si="4"/>
        <v>0</v>
      </c>
      <c r="F138" s="25">
        <f t="shared" si="4"/>
        <v>0</v>
      </c>
    </row>
    <row r="139" spans="1:6" ht="23.25">
      <c r="A139" s="23">
        <v>2</v>
      </c>
      <c r="B139" s="24" t="s">
        <v>43</v>
      </c>
      <c r="C139" s="25">
        <f aca="true" t="shared" si="5" ref="C139:C148">SUM(D139:F139)</f>
        <v>0</v>
      </c>
      <c r="D139" s="25">
        <f t="shared" si="4"/>
        <v>0</v>
      </c>
      <c r="E139" s="25">
        <f t="shared" si="4"/>
        <v>0</v>
      </c>
      <c r="F139" s="25">
        <f t="shared" si="4"/>
        <v>0</v>
      </c>
    </row>
    <row r="140" spans="1:6" ht="23.25">
      <c r="A140" s="23">
        <v>3</v>
      </c>
      <c r="B140" s="24" t="s">
        <v>11</v>
      </c>
      <c r="C140" s="25">
        <f t="shared" si="5"/>
        <v>0</v>
      </c>
      <c r="D140" s="25">
        <f t="shared" si="4"/>
        <v>0</v>
      </c>
      <c r="E140" s="25">
        <f t="shared" si="4"/>
        <v>0</v>
      </c>
      <c r="F140" s="25">
        <f t="shared" si="4"/>
        <v>0</v>
      </c>
    </row>
    <row r="141" spans="1:6" ht="23.25">
      <c r="A141" s="23">
        <v>4</v>
      </c>
      <c r="B141" s="24" t="s">
        <v>12</v>
      </c>
      <c r="C141" s="25">
        <f t="shared" si="5"/>
        <v>0</v>
      </c>
      <c r="D141" s="25">
        <f t="shared" si="4"/>
        <v>0</v>
      </c>
      <c r="E141" s="25">
        <f t="shared" si="4"/>
        <v>0</v>
      </c>
      <c r="F141" s="25">
        <f t="shared" si="4"/>
        <v>0</v>
      </c>
    </row>
    <row r="142" spans="1:6" ht="23.25">
      <c r="A142" s="23">
        <v>5</v>
      </c>
      <c r="B142" s="24" t="s">
        <v>13</v>
      </c>
      <c r="C142" s="25">
        <f t="shared" si="5"/>
        <v>0</v>
      </c>
      <c r="D142" s="25">
        <f t="shared" si="4"/>
        <v>0</v>
      </c>
      <c r="E142" s="25">
        <f t="shared" si="4"/>
        <v>0</v>
      </c>
      <c r="F142" s="25">
        <f t="shared" si="4"/>
        <v>0</v>
      </c>
    </row>
    <row r="143" spans="1:6" ht="23.25">
      <c r="A143" s="23">
        <v>6</v>
      </c>
      <c r="B143" s="24" t="s">
        <v>14</v>
      </c>
      <c r="C143" s="25">
        <f t="shared" si="5"/>
        <v>35000</v>
      </c>
      <c r="D143" s="25">
        <f t="shared" si="4"/>
        <v>5000</v>
      </c>
      <c r="E143" s="25">
        <f t="shared" si="4"/>
        <v>0</v>
      </c>
      <c r="F143" s="25">
        <f t="shared" si="4"/>
        <v>30000</v>
      </c>
    </row>
    <row r="144" spans="1:6" ht="23.25">
      <c r="A144" s="23">
        <v>7</v>
      </c>
      <c r="B144" s="24" t="s">
        <v>57</v>
      </c>
      <c r="C144" s="25">
        <f t="shared" si="5"/>
        <v>84500</v>
      </c>
      <c r="D144" s="25">
        <f t="shared" si="4"/>
        <v>32000</v>
      </c>
      <c r="E144" s="25">
        <f t="shared" si="4"/>
        <v>52500</v>
      </c>
      <c r="F144" s="25">
        <f t="shared" si="4"/>
        <v>0</v>
      </c>
    </row>
    <row r="145" spans="1:6" ht="23.25">
      <c r="A145" s="23">
        <v>8</v>
      </c>
      <c r="B145" s="24" t="s">
        <v>15</v>
      </c>
      <c r="C145" s="25">
        <f t="shared" si="5"/>
        <v>0</v>
      </c>
      <c r="D145" s="25">
        <f t="shared" si="4"/>
        <v>0</v>
      </c>
      <c r="E145" s="25">
        <f t="shared" si="4"/>
        <v>0</v>
      </c>
      <c r="F145" s="25">
        <f t="shared" si="4"/>
        <v>0</v>
      </c>
    </row>
    <row r="146" spans="1:6" ht="23.25">
      <c r="A146" s="23">
        <v>9</v>
      </c>
      <c r="B146" s="24" t="s">
        <v>16</v>
      </c>
      <c r="C146" s="25">
        <f t="shared" si="5"/>
        <v>100000</v>
      </c>
      <c r="D146" s="25">
        <f t="shared" si="4"/>
        <v>0</v>
      </c>
      <c r="E146" s="25">
        <f t="shared" si="4"/>
        <v>0</v>
      </c>
      <c r="F146" s="25">
        <f t="shared" si="4"/>
        <v>100000</v>
      </c>
    </row>
    <row r="147" spans="1:6" ht="23.25">
      <c r="A147" s="23">
        <v>10</v>
      </c>
      <c r="B147" s="24" t="s">
        <v>17</v>
      </c>
      <c r="C147" s="25">
        <f t="shared" si="5"/>
        <v>50000</v>
      </c>
      <c r="D147" s="25">
        <f aca="true" t="shared" si="6" ref="D147:F148">D16+D49+D82+D115</f>
        <v>0</v>
      </c>
      <c r="E147" s="25">
        <f t="shared" si="6"/>
        <v>50000</v>
      </c>
      <c r="F147" s="25">
        <f t="shared" si="6"/>
        <v>0</v>
      </c>
    </row>
    <row r="148" spans="1:6" ht="23.25">
      <c r="A148" s="27">
        <v>11</v>
      </c>
      <c r="B148" s="28" t="s">
        <v>18</v>
      </c>
      <c r="C148" s="29">
        <f t="shared" si="5"/>
        <v>0</v>
      </c>
      <c r="D148" s="25">
        <f t="shared" si="6"/>
        <v>0</v>
      </c>
      <c r="E148" s="25">
        <f t="shared" si="6"/>
        <v>0</v>
      </c>
      <c r="F148" s="25">
        <f t="shared" si="6"/>
        <v>0</v>
      </c>
    </row>
    <row r="149" spans="1:6" ht="23.25">
      <c r="A149" s="201" t="s">
        <v>5</v>
      </c>
      <c r="B149" s="201"/>
      <c r="C149" s="35">
        <f>SUM(C138:C148)</f>
        <v>269500</v>
      </c>
      <c r="D149" s="148">
        <f>SUM(D138:D148)</f>
        <v>37000</v>
      </c>
      <c r="E149" s="148">
        <f>SUM(E138:E148)</f>
        <v>102500</v>
      </c>
      <c r="F149" s="148">
        <f>SUM(F138:F148)</f>
        <v>130000</v>
      </c>
    </row>
    <row r="151" spans="1:2" ht="21">
      <c r="A151" s="30" t="s">
        <v>19</v>
      </c>
      <c r="B151" s="20" t="s">
        <v>20</v>
      </c>
    </row>
    <row r="152" ht="21">
      <c r="B152" s="20" t="s">
        <v>20</v>
      </c>
    </row>
    <row r="153" ht="21">
      <c r="B153" s="20" t="s">
        <v>20</v>
      </c>
    </row>
    <row r="154" ht="21">
      <c r="B154" s="20" t="s">
        <v>20</v>
      </c>
    </row>
    <row r="158" spans="1:7" ht="23.25">
      <c r="A158" s="31" t="s">
        <v>21</v>
      </c>
      <c r="B158" s="32"/>
      <c r="C158" s="32" t="s">
        <v>22</v>
      </c>
      <c r="D158" s="32" t="s">
        <v>21</v>
      </c>
      <c r="E158" s="32"/>
      <c r="F158" s="32" t="s">
        <v>31</v>
      </c>
      <c r="G158" s="32"/>
    </row>
    <row r="159" spans="1:7" ht="23.25">
      <c r="A159" s="26"/>
      <c r="B159" s="33" t="s">
        <v>171</v>
      </c>
      <c r="C159" s="26"/>
      <c r="D159" s="203" t="s">
        <v>284</v>
      </c>
      <c r="E159" s="203"/>
      <c r="F159" s="26"/>
      <c r="G159" s="26"/>
    </row>
    <row r="160" spans="1:7" ht="23.25">
      <c r="A160" s="26"/>
      <c r="B160" s="69" t="s">
        <v>172</v>
      </c>
      <c r="C160" s="26"/>
      <c r="D160" s="205" t="s">
        <v>173</v>
      </c>
      <c r="E160" s="205"/>
      <c r="F160" s="205"/>
      <c r="G160" s="26"/>
    </row>
  </sheetData>
  <sheetProtection/>
  <mergeCells count="50">
    <mergeCell ref="A1:F1"/>
    <mergeCell ref="A2:F2"/>
    <mergeCell ref="A3:F3"/>
    <mergeCell ref="A4:F4"/>
    <mergeCell ref="A34:F34"/>
    <mergeCell ref="A5:A6"/>
    <mergeCell ref="B5:B6"/>
    <mergeCell ref="C5:F5"/>
    <mergeCell ref="A18:B18"/>
    <mergeCell ref="A51:B51"/>
    <mergeCell ref="A67:F67"/>
    <mergeCell ref="A36:F36"/>
    <mergeCell ref="A37:F37"/>
    <mergeCell ref="A38:A39"/>
    <mergeCell ref="B38:B39"/>
    <mergeCell ref="C38:F38"/>
    <mergeCell ref="A84:B84"/>
    <mergeCell ref="A100:F100"/>
    <mergeCell ref="A68:F68"/>
    <mergeCell ref="A69:F69"/>
    <mergeCell ref="A70:F70"/>
    <mergeCell ref="A71:A72"/>
    <mergeCell ref="B71:B72"/>
    <mergeCell ref="C71:F71"/>
    <mergeCell ref="A101:F101"/>
    <mergeCell ref="A102:F102"/>
    <mergeCell ref="A103:F103"/>
    <mergeCell ref="A104:A105"/>
    <mergeCell ref="B104:B105"/>
    <mergeCell ref="C104:F104"/>
    <mergeCell ref="A117:B117"/>
    <mergeCell ref="D125:E125"/>
    <mergeCell ref="D126:F126"/>
    <mergeCell ref="D26:E26"/>
    <mergeCell ref="D27:F27"/>
    <mergeCell ref="D59:E59"/>
    <mergeCell ref="D60:F60"/>
    <mergeCell ref="D92:E92"/>
    <mergeCell ref="D93:F93"/>
    <mergeCell ref="A35:F35"/>
    <mergeCell ref="A132:F132"/>
    <mergeCell ref="A133:F133"/>
    <mergeCell ref="A134:F134"/>
    <mergeCell ref="A135:F135"/>
    <mergeCell ref="D159:E159"/>
    <mergeCell ref="D160:F160"/>
    <mergeCell ref="A136:A137"/>
    <mergeCell ref="B136:B137"/>
    <mergeCell ref="C136:F136"/>
    <mergeCell ref="A149:B149"/>
  </mergeCells>
  <printOptions/>
  <pageMargins left="0.75" right="0.26" top="0.95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C44" sqref="C44"/>
    </sheetView>
  </sheetViews>
  <sheetFormatPr defaultColWidth="9.140625" defaultRowHeight="21.75"/>
  <cols>
    <col min="1" max="1" width="27.140625" style="20" customWidth="1"/>
    <col min="2" max="2" width="10.8515625" style="20" customWidth="1"/>
    <col min="3" max="3" width="9.57421875" style="20" customWidth="1"/>
    <col min="4" max="4" width="10.140625" style="20" customWidth="1"/>
    <col min="5" max="5" width="8.7109375" style="20" customWidth="1"/>
    <col min="6" max="6" width="8.421875" style="20" customWidth="1"/>
    <col min="7" max="7" width="8.7109375" style="20" customWidth="1"/>
    <col min="8" max="8" width="9.28125" style="20" customWidth="1"/>
    <col min="9" max="9" width="10.00390625" style="20" customWidth="1"/>
    <col min="10" max="16384" width="9.140625" style="20" customWidth="1"/>
  </cols>
  <sheetData>
    <row r="1" spans="1:9" ht="21">
      <c r="A1" s="206" t="s">
        <v>245</v>
      </c>
      <c r="B1" s="206"/>
      <c r="C1" s="206"/>
      <c r="D1" s="206"/>
      <c r="E1" s="206"/>
      <c r="F1" s="206"/>
      <c r="G1" s="206"/>
      <c r="H1" s="206"/>
      <c r="I1" s="206"/>
    </row>
    <row r="2" spans="1:9" ht="21">
      <c r="A2" s="207" t="s">
        <v>69</v>
      </c>
      <c r="B2" s="207"/>
      <c r="C2" s="207"/>
      <c r="D2" s="207"/>
      <c r="E2" s="207"/>
      <c r="F2" s="207"/>
      <c r="G2" s="207"/>
      <c r="H2" s="207"/>
      <c r="I2" s="207"/>
    </row>
    <row r="3" spans="1:9" ht="25.5" customHeight="1">
      <c r="A3" s="36" t="s">
        <v>3</v>
      </c>
      <c r="B3" s="36" t="s">
        <v>36</v>
      </c>
      <c r="C3" s="36" t="s">
        <v>37</v>
      </c>
      <c r="D3" s="36" t="s">
        <v>38</v>
      </c>
      <c r="E3" s="36" t="s">
        <v>39</v>
      </c>
      <c r="F3" s="36" t="s">
        <v>40</v>
      </c>
      <c r="G3" s="36" t="s">
        <v>41</v>
      </c>
      <c r="H3" s="36" t="s">
        <v>42</v>
      </c>
      <c r="I3" s="36" t="s">
        <v>5</v>
      </c>
    </row>
    <row r="4" spans="1:9" ht="21">
      <c r="A4" s="37" t="s">
        <v>43</v>
      </c>
      <c r="B4" s="100">
        <f>SUM(B5:B7)</f>
        <v>214490</v>
      </c>
      <c r="C4" s="100">
        <f aca="true" t="shared" si="0" ref="C4:H4">SUM(C5:C6)</f>
        <v>16230</v>
      </c>
      <c r="D4" s="100">
        <f t="shared" si="0"/>
        <v>16370</v>
      </c>
      <c r="E4" s="100">
        <f t="shared" si="0"/>
        <v>16300</v>
      </c>
      <c r="F4" s="100">
        <f t="shared" si="0"/>
        <v>16300</v>
      </c>
      <c r="G4" s="100">
        <f t="shared" si="0"/>
        <v>16300</v>
      </c>
      <c r="H4" s="100">
        <f t="shared" si="0"/>
        <v>23260</v>
      </c>
      <c r="I4" s="100">
        <f>SUM(C4:H4)</f>
        <v>104760</v>
      </c>
    </row>
    <row r="5" spans="1:9" ht="21">
      <c r="A5" s="38" t="s">
        <v>44</v>
      </c>
      <c r="B5" s="45">
        <v>181610</v>
      </c>
      <c r="C5" s="45">
        <v>13800</v>
      </c>
      <c r="D5" s="45">
        <v>13800</v>
      </c>
      <c r="E5" s="45">
        <v>13800</v>
      </c>
      <c r="F5" s="45">
        <v>13800</v>
      </c>
      <c r="G5" s="45">
        <v>13800</v>
      </c>
      <c r="H5" s="45">
        <v>20760</v>
      </c>
      <c r="I5" s="100">
        <f>SUM(C5:H5)</f>
        <v>89760</v>
      </c>
    </row>
    <row r="6" spans="1:9" ht="21">
      <c r="A6" s="38" t="s">
        <v>45</v>
      </c>
      <c r="B6" s="45">
        <v>32880</v>
      </c>
      <c r="C6" s="45">
        <v>2430</v>
      </c>
      <c r="D6" s="45">
        <v>2570</v>
      </c>
      <c r="E6" s="45">
        <v>2500</v>
      </c>
      <c r="F6" s="45">
        <v>2500</v>
      </c>
      <c r="G6" s="45">
        <v>2500</v>
      </c>
      <c r="H6" s="45">
        <v>2500</v>
      </c>
      <c r="I6" s="100">
        <f>SUM(C6:H6)</f>
        <v>15000</v>
      </c>
    </row>
    <row r="7" spans="1:9" ht="21">
      <c r="A7" s="37" t="s">
        <v>11</v>
      </c>
      <c r="B7" s="45">
        <v>0</v>
      </c>
      <c r="C7" s="45"/>
      <c r="D7" s="45"/>
      <c r="E7" s="45"/>
      <c r="F7" s="45"/>
      <c r="G7" s="45"/>
      <c r="H7" s="45"/>
      <c r="I7" s="143"/>
    </row>
    <row r="8" spans="1:9" ht="21">
      <c r="A8" s="37" t="s">
        <v>12</v>
      </c>
      <c r="B8" s="45">
        <v>17880</v>
      </c>
      <c r="C8" s="45"/>
      <c r="D8" s="45"/>
      <c r="E8" s="45"/>
      <c r="F8" s="45"/>
      <c r="G8" s="45"/>
      <c r="H8" s="45"/>
      <c r="I8" s="100"/>
    </row>
    <row r="9" spans="1:9" s="30" customFormat="1" ht="21">
      <c r="A9" s="37" t="s">
        <v>13</v>
      </c>
      <c r="B9" s="44">
        <f>SUM(B10:B12)</f>
        <v>50000</v>
      </c>
      <c r="C9" s="44">
        <f aca="true" t="shared" si="1" ref="C9:H9">SUM(C10:C12)</f>
        <v>0</v>
      </c>
      <c r="D9" s="44">
        <f t="shared" si="1"/>
        <v>0</v>
      </c>
      <c r="E9" s="44">
        <f t="shared" si="1"/>
        <v>175</v>
      </c>
      <c r="F9" s="44">
        <f t="shared" si="1"/>
        <v>0</v>
      </c>
      <c r="G9" s="44">
        <f t="shared" si="1"/>
        <v>0</v>
      </c>
      <c r="H9" s="44">
        <f t="shared" si="1"/>
        <v>0</v>
      </c>
      <c r="I9" s="100">
        <f>SUM(C9:H9)</f>
        <v>175</v>
      </c>
    </row>
    <row r="10" spans="1:9" ht="21">
      <c r="A10" s="38" t="s">
        <v>49</v>
      </c>
      <c r="B10" s="45">
        <v>10000</v>
      </c>
      <c r="C10" s="45"/>
      <c r="D10" s="45"/>
      <c r="E10" s="45"/>
      <c r="F10" s="45"/>
      <c r="G10" s="45"/>
      <c r="H10" s="45"/>
      <c r="I10" s="100"/>
    </row>
    <row r="11" spans="1:9" ht="21">
      <c r="A11" s="38" t="s">
        <v>50</v>
      </c>
      <c r="B11" s="45">
        <v>10000</v>
      </c>
      <c r="C11" s="45"/>
      <c r="D11" s="45"/>
      <c r="E11" s="45">
        <v>175</v>
      </c>
      <c r="F11" s="45"/>
      <c r="G11" s="45"/>
      <c r="H11" s="45"/>
      <c r="I11" s="100">
        <f aca="true" t="shared" si="2" ref="I11:I21">SUM(C11:H11)</f>
        <v>175</v>
      </c>
    </row>
    <row r="12" spans="1:9" ht="21">
      <c r="A12" s="38" t="s">
        <v>52</v>
      </c>
      <c r="B12" s="45">
        <v>30000</v>
      </c>
      <c r="C12" s="45"/>
      <c r="D12" s="45"/>
      <c r="E12" s="45"/>
      <c r="F12" s="45"/>
      <c r="G12" s="45"/>
      <c r="H12" s="45"/>
      <c r="I12" s="100">
        <f t="shared" si="2"/>
        <v>0</v>
      </c>
    </row>
    <row r="13" spans="1:9" s="30" customFormat="1" ht="21">
      <c r="A13" s="37" t="s">
        <v>14</v>
      </c>
      <c r="B13" s="44">
        <f>SUM(B14:B18)</f>
        <v>270000</v>
      </c>
      <c r="C13" s="44"/>
      <c r="D13" s="44"/>
      <c r="E13" s="44"/>
      <c r="F13" s="44"/>
      <c r="G13" s="44"/>
      <c r="H13" s="44"/>
      <c r="I13" s="100">
        <f t="shared" si="2"/>
        <v>0</v>
      </c>
    </row>
    <row r="14" spans="1:9" ht="21">
      <c r="A14" s="38" t="s">
        <v>53</v>
      </c>
      <c r="B14" s="45">
        <v>80000</v>
      </c>
      <c r="C14" s="45"/>
      <c r="D14" s="45"/>
      <c r="E14" s="45"/>
      <c r="F14" s="45"/>
      <c r="G14" s="45"/>
      <c r="H14" s="45"/>
      <c r="I14" s="100">
        <f t="shared" si="2"/>
        <v>0</v>
      </c>
    </row>
    <row r="15" spans="1:9" ht="21">
      <c r="A15" s="38" t="s">
        <v>70</v>
      </c>
      <c r="B15" s="45">
        <v>20000</v>
      </c>
      <c r="C15" s="45"/>
      <c r="D15" s="45"/>
      <c r="E15" s="45"/>
      <c r="F15" s="45"/>
      <c r="G15" s="45"/>
      <c r="H15" s="45"/>
      <c r="I15" s="100">
        <f t="shared" si="2"/>
        <v>0</v>
      </c>
    </row>
    <row r="16" spans="1:9" ht="21">
      <c r="A16" s="38" t="s">
        <v>56</v>
      </c>
      <c r="B16" s="45">
        <v>40000</v>
      </c>
      <c r="C16" s="45">
        <v>858</v>
      </c>
      <c r="D16" s="45">
        <f>676+8060</f>
        <v>8736</v>
      </c>
      <c r="E16" s="45"/>
      <c r="F16" s="45">
        <v>552</v>
      </c>
      <c r="G16" s="45"/>
      <c r="H16" s="45">
        <v>756</v>
      </c>
      <c r="I16" s="100">
        <f t="shared" si="2"/>
        <v>10902</v>
      </c>
    </row>
    <row r="17" spans="1:9" ht="21">
      <c r="A17" s="38" t="s">
        <v>71</v>
      </c>
      <c r="B17" s="45">
        <v>90000</v>
      </c>
      <c r="C17" s="45"/>
      <c r="D17" s="45"/>
      <c r="E17" s="45">
        <v>8400</v>
      </c>
      <c r="F17" s="45"/>
      <c r="G17" s="45"/>
      <c r="H17" s="45"/>
      <c r="I17" s="100">
        <f t="shared" si="2"/>
        <v>8400</v>
      </c>
    </row>
    <row r="18" spans="1:9" ht="21">
      <c r="A18" s="38" t="s">
        <v>72</v>
      </c>
      <c r="B18" s="45">
        <v>40000</v>
      </c>
      <c r="C18" s="45"/>
      <c r="D18" s="45"/>
      <c r="E18" s="45">
        <v>17800</v>
      </c>
      <c r="F18" s="45"/>
      <c r="G18" s="45"/>
      <c r="H18" s="45"/>
      <c r="I18" s="100">
        <f t="shared" si="2"/>
        <v>17800</v>
      </c>
    </row>
    <row r="19" spans="1:9" s="30" customFormat="1" ht="21">
      <c r="A19" s="37" t="s">
        <v>57</v>
      </c>
      <c r="B19" s="44">
        <f>SUM(B20:B22)</f>
        <v>35000</v>
      </c>
      <c r="C19" s="44">
        <f aca="true" t="shared" si="3" ref="C19:H19">SUM(C20:C22)</f>
        <v>0</v>
      </c>
      <c r="D19" s="44">
        <f t="shared" si="3"/>
        <v>0</v>
      </c>
      <c r="E19" s="44">
        <f t="shared" si="3"/>
        <v>5885</v>
      </c>
      <c r="F19" s="44">
        <f t="shared" si="3"/>
        <v>0</v>
      </c>
      <c r="G19" s="44">
        <f t="shared" si="3"/>
        <v>6792</v>
      </c>
      <c r="H19" s="44">
        <f t="shared" si="3"/>
        <v>0</v>
      </c>
      <c r="I19" s="100">
        <f t="shared" si="2"/>
        <v>12677</v>
      </c>
    </row>
    <row r="20" spans="1:9" ht="21">
      <c r="A20" s="38" t="s">
        <v>73</v>
      </c>
      <c r="B20" s="45">
        <v>15000</v>
      </c>
      <c r="C20" s="45"/>
      <c r="D20" s="45"/>
      <c r="E20" s="45">
        <v>2465</v>
      </c>
      <c r="F20" s="45"/>
      <c r="G20" s="45">
        <v>3272</v>
      </c>
      <c r="H20" s="45"/>
      <c r="I20" s="100">
        <f t="shared" si="2"/>
        <v>5737</v>
      </c>
    </row>
    <row r="21" spans="1:9" ht="21">
      <c r="A21" s="38" t="s">
        <v>74</v>
      </c>
      <c r="B21" s="45">
        <v>10000</v>
      </c>
      <c r="C21" s="45"/>
      <c r="D21" s="45"/>
      <c r="E21" s="45">
        <v>3420</v>
      </c>
      <c r="F21" s="45"/>
      <c r="G21" s="45">
        <v>3520</v>
      </c>
      <c r="H21" s="45"/>
      <c r="I21" s="100">
        <f t="shared" si="2"/>
        <v>6940</v>
      </c>
    </row>
    <row r="22" spans="1:9" ht="21">
      <c r="A22" s="38" t="s">
        <v>75</v>
      </c>
      <c r="B22" s="45">
        <v>10000</v>
      </c>
      <c r="C22" s="45"/>
      <c r="D22" s="45"/>
      <c r="E22" s="45"/>
      <c r="F22" s="45"/>
      <c r="G22" s="45"/>
      <c r="H22" s="45"/>
      <c r="I22" s="100"/>
    </row>
    <row r="23" spans="1:9" ht="21">
      <c r="A23" s="37" t="s">
        <v>15</v>
      </c>
      <c r="B23" s="45" t="s">
        <v>247</v>
      </c>
      <c r="C23" s="45"/>
      <c r="D23" s="45"/>
      <c r="E23" s="45"/>
      <c r="F23" s="45"/>
      <c r="G23" s="45"/>
      <c r="H23" s="45"/>
      <c r="I23" s="100"/>
    </row>
    <row r="24" spans="1:9" ht="21">
      <c r="A24" s="37" t="s">
        <v>16</v>
      </c>
      <c r="B24" s="38" t="s">
        <v>247</v>
      </c>
      <c r="C24" s="45"/>
      <c r="D24" s="45"/>
      <c r="E24" s="45"/>
      <c r="F24" s="45"/>
      <c r="G24" s="45"/>
      <c r="H24" s="45"/>
      <c r="I24" s="100"/>
    </row>
    <row r="25" spans="1:9" ht="21">
      <c r="A25" s="39" t="s">
        <v>17</v>
      </c>
      <c r="B25" s="38" t="s">
        <v>246</v>
      </c>
      <c r="C25" s="45"/>
      <c r="D25" s="45"/>
      <c r="E25" s="45"/>
      <c r="F25" s="45"/>
      <c r="G25" s="45"/>
      <c r="H25" s="45"/>
      <c r="I25" s="100"/>
    </row>
    <row r="26" spans="1:9" s="30" customFormat="1" ht="21">
      <c r="A26" s="39" t="s">
        <v>18</v>
      </c>
      <c r="B26" s="51">
        <f>SUM(B27:B32)</f>
        <v>0</v>
      </c>
      <c r="C26" s="51"/>
      <c r="D26" s="51"/>
      <c r="E26" s="51"/>
      <c r="F26" s="51"/>
      <c r="G26" s="51"/>
      <c r="H26" s="51"/>
      <c r="I26" s="100"/>
    </row>
    <row r="27" spans="1:9" ht="21">
      <c r="A27" s="43"/>
      <c r="B27" s="47"/>
      <c r="C27" s="47"/>
      <c r="D27" s="47"/>
      <c r="E27" s="47"/>
      <c r="F27" s="47"/>
      <c r="G27" s="47"/>
      <c r="H27" s="47"/>
      <c r="I27" s="100">
        <f>SUM(C23:H23)</f>
        <v>0</v>
      </c>
    </row>
    <row r="28" spans="1:9" ht="21">
      <c r="A28" s="43"/>
      <c r="B28" s="47"/>
      <c r="C28" s="47"/>
      <c r="D28" s="47"/>
      <c r="E28" s="47"/>
      <c r="F28" s="47"/>
      <c r="G28" s="47"/>
      <c r="H28" s="47"/>
      <c r="I28" s="100">
        <f>SUM(C24:H24)</f>
        <v>0</v>
      </c>
    </row>
    <row r="29" spans="1:9" ht="21">
      <c r="A29" s="43"/>
      <c r="B29" s="47"/>
      <c r="C29" s="47"/>
      <c r="D29" s="47"/>
      <c r="E29" s="47"/>
      <c r="F29" s="47"/>
      <c r="G29" s="47"/>
      <c r="H29" s="47"/>
      <c r="I29" s="100">
        <f>SUM(C25:H25)</f>
        <v>0</v>
      </c>
    </row>
    <row r="30" spans="1:9" ht="21">
      <c r="A30" s="43"/>
      <c r="B30" s="47"/>
      <c r="C30" s="47"/>
      <c r="D30" s="47"/>
      <c r="E30" s="47"/>
      <c r="F30" s="47"/>
      <c r="G30" s="47"/>
      <c r="H30" s="47"/>
      <c r="I30" s="100">
        <f>SUM(C26:H26)</f>
        <v>0</v>
      </c>
    </row>
    <row r="31" spans="1:9" ht="21">
      <c r="A31" s="43"/>
      <c r="B31" s="47"/>
      <c r="C31" s="47"/>
      <c r="D31" s="47"/>
      <c r="E31" s="47"/>
      <c r="F31" s="47"/>
      <c r="G31" s="47"/>
      <c r="H31" s="47"/>
      <c r="I31" s="51"/>
    </row>
    <row r="32" spans="1:9" ht="21">
      <c r="A32" s="43"/>
      <c r="B32" s="47"/>
      <c r="C32" s="47"/>
      <c r="D32" s="47"/>
      <c r="E32" s="47"/>
      <c r="F32" s="47"/>
      <c r="G32" s="47"/>
      <c r="H32" s="47"/>
      <c r="I32" s="51"/>
    </row>
    <row r="33" spans="1:9" ht="30.75" customHeight="1" thickBot="1">
      <c r="A33" s="42" t="s">
        <v>62</v>
      </c>
      <c r="B33" s="99"/>
      <c r="C33" s="99"/>
      <c r="D33" s="99"/>
      <c r="E33" s="99"/>
      <c r="F33" s="99"/>
      <c r="G33" s="99"/>
      <c r="H33" s="99"/>
      <c r="I33" s="99"/>
    </row>
    <row r="34" ht="21.75" thickTop="1"/>
    <row r="40" spans="1:9" ht="21">
      <c r="A40" s="206" t="s">
        <v>245</v>
      </c>
      <c r="B40" s="206"/>
      <c r="C40" s="206"/>
      <c r="D40" s="206"/>
      <c r="E40" s="206"/>
      <c r="F40" s="206"/>
      <c r="G40" s="206"/>
      <c r="H40" s="206"/>
      <c r="I40" s="206"/>
    </row>
    <row r="41" spans="1:9" ht="21">
      <c r="A41" s="207" t="s">
        <v>76</v>
      </c>
      <c r="B41" s="207"/>
      <c r="C41" s="207"/>
      <c r="D41" s="207"/>
      <c r="E41" s="207"/>
      <c r="F41" s="207"/>
      <c r="G41" s="207"/>
      <c r="H41" s="207"/>
      <c r="I41" s="207"/>
    </row>
    <row r="42" spans="1:9" ht="21">
      <c r="A42" s="36" t="s">
        <v>3</v>
      </c>
      <c r="B42" s="36" t="s">
        <v>36</v>
      </c>
      <c r="C42" s="36" t="s">
        <v>63</v>
      </c>
      <c r="D42" s="36" t="s">
        <v>64</v>
      </c>
      <c r="E42" s="36" t="s">
        <v>65</v>
      </c>
      <c r="F42" s="36" t="s">
        <v>66</v>
      </c>
      <c r="G42" s="36" t="s">
        <v>67</v>
      </c>
      <c r="H42" s="36" t="s">
        <v>68</v>
      </c>
      <c r="I42" s="36" t="s">
        <v>5</v>
      </c>
    </row>
    <row r="43" spans="1:9" s="30" customFormat="1" ht="21">
      <c r="A43" s="37" t="s">
        <v>43</v>
      </c>
      <c r="B43" s="100">
        <f>SUM(B44:B46)</f>
        <v>181610</v>
      </c>
      <c r="C43" s="100"/>
      <c r="D43" s="100"/>
      <c r="E43" s="100"/>
      <c r="F43" s="100"/>
      <c r="G43" s="100"/>
      <c r="H43" s="100"/>
      <c r="I43" s="100"/>
    </row>
    <row r="44" spans="1:9" ht="21">
      <c r="A44" s="38" t="s">
        <v>44</v>
      </c>
      <c r="B44" s="45">
        <v>148730</v>
      </c>
      <c r="C44" s="45"/>
      <c r="D44" s="45"/>
      <c r="E44" s="45"/>
      <c r="F44" s="45"/>
      <c r="G44" s="45"/>
      <c r="H44" s="45"/>
      <c r="I44" s="100"/>
    </row>
    <row r="45" spans="1:9" ht="21">
      <c r="A45" s="38" t="s">
        <v>45</v>
      </c>
      <c r="B45" s="45">
        <v>32880</v>
      </c>
      <c r="C45" s="45"/>
      <c r="D45" s="45"/>
      <c r="E45" s="45"/>
      <c r="F45" s="45"/>
      <c r="G45" s="45"/>
      <c r="H45" s="45"/>
      <c r="I45" s="100"/>
    </row>
    <row r="46" spans="1:9" ht="21">
      <c r="A46" s="38" t="s">
        <v>190</v>
      </c>
      <c r="B46" s="45">
        <v>0</v>
      </c>
      <c r="C46" s="45"/>
      <c r="D46" s="45"/>
      <c r="E46" s="45"/>
      <c r="F46" s="45"/>
      <c r="G46" s="45"/>
      <c r="H46" s="45"/>
      <c r="I46" s="100"/>
    </row>
    <row r="47" spans="1:9" ht="21">
      <c r="A47" s="37" t="s">
        <v>11</v>
      </c>
      <c r="B47" s="45">
        <v>0</v>
      </c>
      <c r="C47" s="45"/>
      <c r="D47" s="45"/>
      <c r="E47" s="45"/>
      <c r="F47" s="45"/>
      <c r="G47" s="45"/>
      <c r="H47" s="45"/>
      <c r="I47" s="100"/>
    </row>
    <row r="48" spans="1:9" ht="21">
      <c r="A48" s="37" t="s">
        <v>12</v>
      </c>
      <c r="B48" s="45">
        <v>17880</v>
      </c>
      <c r="C48" s="45"/>
      <c r="D48" s="45"/>
      <c r="E48" s="45"/>
      <c r="F48" s="45"/>
      <c r="G48" s="45"/>
      <c r="H48" s="45"/>
      <c r="I48" s="100"/>
    </row>
    <row r="49" spans="1:9" s="30" customFormat="1" ht="21">
      <c r="A49" s="37" t="s">
        <v>13</v>
      </c>
      <c r="B49" s="44">
        <f>SUM(B50:B52)</f>
        <v>60000</v>
      </c>
      <c r="C49" s="44"/>
      <c r="D49" s="44"/>
      <c r="E49" s="44"/>
      <c r="F49" s="44"/>
      <c r="G49" s="44"/>
      <c r="H49" s="44"/>
      <c r="I49" s="100"/>
    </row>
    <row r="50" spans="1:9" ht="21">
      <c r="A50" s="38" t="s">
        <v>49</v>
      </c>
      <c r="B50" s="45">
        <v>10000</v>
      </c>
      <c r="C50" s="45"/>
      <c r="D50" s="45"/>
      <c r="E50" s="45"/>
      <c r="F50" s="45"/>
      <c r="G50" s="45"/>
      <c r="H50" s="45"/>
      <c r="I50" s="100"/>
    </row>
    <row r="51" spans="1:9" ht="21">
      <c r="A51" s="38" t="s">
        <v>50</v>
      </c>
      <c r="B51" s="45">
        <v>30000</v>
      </c>
      <c r="C51" s="45">
        <v>205</v>
      </c>
      <c r="D51" s="45"/>
      <c r="E51" s="45"/>
      <c r="F51" s="45"/>
      <c r="G51" s="45"/>
      <c r="H51" s="45"/>
      <c r="I51" s="100"/>
    </row>
    <row r="52" spans="1:9" ht="21">
      <c r="A52" s="38" t="s">
        <v>52</v>
      </c>
      <c r="B52" s="45">
        <v>20000</v>
      </c>
      <c r="C52" s="45"/>
      <c r="D52" s="45"/>
      <c r="E52" s="45"/>
      <c r="F52" s="45"/>
      <c r="G52" s="45"/>
      <c r="H52" s="45"/>
      <c r="I52" s="100"/>
    </row>
    <row r="53" spans="1:9" s="30" customFormat="1" ht="21">
      <c r="A53" s="37" t="s">
        <v>14</v>
      </c>
      <c r="B53" s="44">
        <f>SUM(B54:B58)</f>
        <v>270000</v>
      </c>
      <c r="C53" s="44"/>
      <c r="D53" s="44"/>
      <c r="E53" s="44"/>
      <c r="F53" s="44"/>
      <c r="G53" s="44"/>
      <c r="H53" s="44"/>
      <c r="I53" s="100"/>
    </row>
    <row r="54" spans="1:9" ht="21">
      <c r="A54" s="38" t="s">
        <v>53</v>
      </c>
      <c r="B54" s="45">
        <v>80000</v>
      </c>
      <c r="C54" s="45"/>
      <c r="D54" s="45"/>
      <c r="E54" s="45"/>
      <c r="F54" s="45"/>
      <c r="G54" s="45"/>
      <c r="H54" s="45"/>
      <c r="I54" s="100"/>
    </row>
    <row r="55" spans="1:9" ht="21">
      <c r="A55" s="38" t="s">
        <v>70</v>
      </c>
      <c r="B55" s="45">
        <v>20000</v>
      </c>
      <c r="C55" s="45"/>
      <c r="D55" s="45"/>
      <c r="E55" s="45"/>
      <c r="F55" s="45"/>
      <c r="G55" s="45"/>
      <c r="H55" s="45"/>
      <c r="I55" s="100"/>
    </row>
    <row r="56" spans="1:9" ht="21">
      <c r="A56" s="38" t="s">
        <v>56</v>
      </c>
      <c r="B56" s="45">
        <v>40000</v>
      </c>
      <c r="C56" s="45">
        <v>480</v>
      </c>
      <c r="D56" s="45">
        <v>5700</v>
      </c>
      <c r="E56" s="45"/>
      <c r="F56" s="45"/>
      <c r="G56" s="45"/>
      <c r="H56" s="45"/>
      <c r="I56" s="100"/>
    </row>
    <row r="57" spans="1:9" ht="21">
      <c r="A57" s="38" t="s">
        <v>71</v>
      </c>
      <c r="B57" s="45">
        <v>90000</v>
      </c>
      <c r="C57" s="45"/>
      <c r="D57" s="45"/>
      <c r="E57" s="45"/>
      <c r="F57" s="45"/>
      <c r="G57" s="45"/>
      <c r="H57" s="45"/>
      <c r="I57" s="100"/>
    </row>
    <row r="58" spans="1:9" ht="21">
      <c r="A58" s="38" t="s">
        <v>72</v>
      </c>
      <c r="B58" s="45">
        <v>40000</v>
      </c>
      <c r="C58" s="45"/>
      <c r="D58" s="45"/>
      <c r="E58" s="45"/>
      <c r="F58" s="45"/>
      <c r="G58" s="45"/>
      <c r="H58" s="45"/>
      <c r="I58" s="100"/>
    </row>
    <row r="59" spans="1:9" ht="21">
      <c r="A59" s="38" t="s">
        <v>280</v>
      </c>
      <c r="B59" s="45">
        <v>376000</v>
      </c>
      <c r="C59" s="45"/>
      <c r="D59" s="45"/>
      <c r="E59" s="45"/>
      <c r="F59" s="45"/>
      <c r="G59" s="45">
        <v>375000</v>
      </c>
      <c r="H59" s="45"/>
      <c r="I59" s="100"/>
    </row>
    <row r="60" spans="1:9" ht="21">
      <c r="A60" s="43" t="s">
        <v>275</v>
      </c>
      <c r="B60" s="98"/>
      <c r="C60" s="98"/>
      <c r="D60" s="98"/>
      <c r="E60" s="98"/>
      <c r="F60" s="98">
        <v>74500</v>
      </c>
      <c r="G60" s="45"/>
      <c r="H60" s="45"/>
      <c r="I60" s="100"/>
    </row>
    <row r="61" spans="1:9" s="30" customFormat="1" ht="21">
      <c r="A61" s="37" t="s">
        <v>57</v>
      </c>
      <c r="B61" s="44">
        <f>SUM(B62:B64)</f>
        <v>35000</v>
      </c>
      <c r="C61" s="44"/>
      <c r="D61" s="44"/>
      <c r="E61" s="44"/>
      <c r="F61" s="44"/>
      <c r="G61" s="44"/>
      <c r="H61" s="44"/>
      <c r="I61" s="100"/>
    </row>
    <row r="62" spans="1:9" ht="21">
      <c r="A62" s="38" t="s">
        <v>73</v>
      </c>
      <c r="B62" s="45">
        <v>15000</v>
      </c>
      <c r="C62" s="45"/>
      <c r="D62" s="45"/>
      <c r="E62" s="45"/>
      <c r="F62" s="45"/>
      <c r="G62" s="45"/>
      <c r="H62" s="45"/>
      <c r="I62" s="100"/>
    </row>
    <row r="63" spans="1:9" ht="21">
      <c r="A63" s="38" t="s">
        <v>74</v>
      </c>
      <c r="B63" s="45">
        <v>10000</v>
      </c>
      <c r="C63" s="45"/>
      <c r="D63" s="45"/>
      <c r="E63" s="45"/>
      <c r="F63" s="45"/>
      <c r="G63" s="45"/>
      <c r="H63" s="45"/>
      <c r="I63" s="100"/>
    </row>
    <row r="64" spans="1:9" ht="21">
      <c r="A64" s="38" t="s">
        <v>75</v>
      </c>
      <c r="B64" s="45">
        <v>10000</v>
      </c>
      <c r="C64" s="45"/>
      <c r="D64" s="45"/>
      <c r="E64" s="45"/>
      <c r="F64" s="45"/>
      <c r="G64" s="45"/>
      <c r="H64" s="45"/>
      <c r="I64" s="100"/>
    </row>
    <row r="65" spans="1:9" ht="21">
      <c r="A65" s="37" t="s">
        <v>15</v>
      </c>
      <c r="B65" s="45"/>
      <c r="C65" s="45"/>
      <c r="D65" s="45"/>
      <c r="E65" s="45"/>
      <c r="F65" s="45"/>
      <c r="G65" s="45"/>
      <c r="H65" s="45"/>
      <c r="I65" s="100"/>
    </row>
    <row r="66" spans="1:9" ht="21">
      <c r="A66" s="37" t="s">
        <v>16</v>
      </c>
      <c r="B66" s="45"/>
      <c r="C66" s="45"/>
      <c r="D66" s="45"/>
      <c r="E66" s="45"/>
      <c r="F66" s="45"/>
      <c r="G66" s="45"/>
      <c r="H66" s="45"/>
      <c r="I66" s="100"/>
    </row>
    <row r="67" spans="1:9" ht="21">
      <c r="A67" s="38" t="s">
        <v>267</v>
      </c>
      <c r="B67" s="45"/>
      <c r="C67" s="84">
        <v>66309.14</v>
      </c>
      <c r="D67" s="45"/>
      <c r="E67" s="45"/>
      <c r="F67" s="45"/>
      <c r="G67" s="45"/>
      <c r="H67" s="45"/>
      <c r="I67" s="100"/>
    </row>
    <row r="68" spans="1:9" ht="21">
      <c r="A68" s="37" t="s">
        <v>17</v>
      </c>
      <c r="B68" s="44">
        <v>80875</v>
      </c>
      <c r="C68" s="45"/>
      <c r="D68" s="45"/>
      <c r="E68" s="45"/>
      <c r="F68" s="45"/>
      <c r="G68" s="45"/>
      <c r="H68" s="45"/>
      <c r="I68" s="100"/>
    </row>
    <row r="69" spans="1:9" ht="21">
      <c r="A69" s="39" t="s">
        <v>18</v>
      </c>
      <c r="B69" s="47">
        <f>SUM(B70:B80)</f>
        <v>0</v>
      </c>
      <c r="C69" s="47"/>
      <c r="D69" s="47"/>
      <c r="E69" s="47"/>
      <c r="F69" s="47"/>
      <c r="G69" s="47"/>
      <c r="H69" s="47"/>
      <c r="I69" s="100"/>
    </row>
    <row r="70" spans="1:9" ht="21">
      <c r="A70" s="43" t="s">
        <v>276</v>
      </c>
      <c r="B70" s="98"/>
      <c r="C70" s="98"/>
      <c r="D70" s="101"/>
      <c r="E70" s="98"/>
      <c r="F70" s="98">
        <v>194500</v>
      </c>
      <c r="G70" s="98"/>
      <c r="H70" s="98"/>
      <c r="I70" s="100"/>
    </row>
    <row r="71" spans="1:9" ht="21">
      <c r="A71" s="43" t="s">
        <v>277</v>
      </c>
      <c r="B71" s="98"/>
      <c r="C71" s="98"/>
      <c r="D71" s="98"/>
      <c r="E71" s="98"/>
      <c r="F71" s="98">
        <v>84600</v>
      </c>
      <c r="G71" s="98"/>
      <c r="H71" s="98"/>
      <c r="I71" s="100"/>
    </row>
    <row r="72" spans="1:9" ht="21">
      <c r="A72" s="43" t="s">
        <v>278</v>
      </c>
      <c r="B72" s="50"/>
      <c r="C72" s="50"/>
      <c r="D72" s="50"/>
      <c r="E72" s="50"/>
      <c r="F72" s="50">
        <v>84900</v>
      </c>
      <c r="G72" s="50"/>
      <c r="H72" s="50"/>
      <c r="I72" s="100"/>
    </row>
    <row r="73" spans="1:9" ht="21">
      <c r="A73" s="43" t="s">
        <v>279</v>
      </c>
      <c r="B73" s="50"/>
      <c r="C73" s="50"/>
      <c r="D73" s="50"/>
      <c r="E73" s="50"/>
      <c r="F73" s="50"/>
      <c r="G73" s="50">
        <v>93000</v>
      </c>
      <c r="H73" s="50"/>
      <c r="I73" s="100"/>
    </row>
    <row r="74" spans="1:9" ht="21">
      <c r="A74" s="43"/>
      <c r="B74" s="50"/>
      <c r="C74" s="50"/>
      <c r="D74" s="50"/>
      <c r="E74" s="50"/>
      <c r="F74" s="50"/>
      <c r="G74" s="50"/>
      <c r="H74" s="50"/>
      <c r="I74" s="100"/>
    </row>
    <row r="75" spans="1:9" ht="21">
      <c r="A75" s="43"/>
      <c r="B75" s="50"/>
      <c r="C75" s="50"/>
      <c r="D75" s="50"/>
      <c r="E75" s="50"/>
      <c r="F75" s="50"/>
      <c r="G75" s="50"/>
      <c r="H75" s="50"/>
      <c r="I75" s="100"/>
    </row>
    <row r="76" spans="1:9" ht="21">
      <c r="A76" s="43"/>
      <c r="B76" s="45"/>
      <c r="C76" s="45"/>
      <c r="D76" s="45"/>
      <c r="E76" s="45"/>
      <c r="F76" s="45"/>
      <c r="G76" s="45"/>
      <c r="H76" s="45"/>
      <c r="I76" s="100"/>
    </row>
    <row r="77" spans="1:9" ht="21">
      <c r="A77" s="43"/>
      <c r="B77" s="45"/>
      <c r="C77" s="45"/>
      <c r="D77" s="45"/>
      <c r="E77" s="45"/>
      <c r="F77" s="45"/>
      <c r="G77" s="45"/>
      <c r="H77" s="45"/>
      <c r="I77" s="100"/>
    </row>
    <row r="78" spans="1:9" ht="21">
      <c r="A78" s="43"/>
      <c r="B78" s="45"/>
      <c r="C78" s="45"/>
      <c r="D78" s="45"/>
      <c r="E78" s="45"/>
      <c r="F78" s="45"/>
      <c r="G78" s="45"/>
      <c r="H78" s="45"/>
      <c r="I78" s="100"/>
    </row>
    <row r="79" spans="1:9" ht="21">
      <c r="A79" s="43"/>
      <c r="B79" s="45"/>
      <c r="C79" s="45"/>
      <c r="D79" s="45"/>
      <c r="E79" s="45"/>
      <c r="F79" s="45"/>
      <c r="G79" s="45"/>
      <c r="H79" s="45"/>
      <c r="I79" s="100"/>
    </row>
    <row r="80" spans="1:9" ht="21">
      <c r="A80" s="102"/>
      <c r="B80" s="46"/>
      <c r="C80" s="46"/>
      <c r="D80" s="46"/>
      <c r="E80" s="46"/>
      <c r="F80" s="46"/>
      <c r="G80" s="46"/>
      <c r="H80" s="46"/>
      <c r="I80" s="103"/>
    </row>
  </sheetData>
  <sheetProtection/>
  <mergeCells count="4">
    <mergeCell ref="A1:I1"/>
    <mergeCell ref="A2:I2"/>
    <mergeCell ref="A40:I40"/>
    <mergeCell ref="A41:I41"/>
  </mergeCells>
  <printOptions/>
  <pageMargins left="0.36" right="0.18" top="0.4" bottom="0.28" header="0.4" footer="0.2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A17" sqref="A17"/>
    </sheetView>
  </sheetViews>
  <sheetFormatPr defaultColWidth="9.140625" defaultRowHeight="21.75"/>
  <cols>
    <col min="1" max="1" width="26.7109375" style="20" customWidth="1"/>
    <col min="2" max="2" width="10.57421875" style="20" customWidth="1"/>
    <col min="3" max="7" width="10.00390625" style="20" customWidth="1"/>
    <col min="8" max="8" width="9.140625" style="20" customWidth="1"/>
    <col min="9" max="9" width="10.421875" style="20" customWidth="1"/>
    <col min="10" max="16384" width="9.140625" style="20" customWidth="1"/>
  </cols>
  <sheetData>
    <row r="1" spans="1:9" ht="21">
      <c r="A1" s="206" t="s">
        <v>245</v>
      </c>
      <c r="B1" s="206"/>
      <c r="C1" s="206"/>
      <c r="D1" s="206"/>
      <c r="E1" s="206"/>
      <c r="F1" s="206"/>
      <c r="G1" s="206"/>
      <c r="H1" s="206"/>
      <c r="I1" s="206"/>
    </row>
    <row r="2" spans="1:9" ht="21">
      <c r="A2" s="207" t="s">
        <v>35</v>
      </c>
      <c r="B2" s="207"/>
      <c r="C2" s="207"/>
      <c r="D2" s="207"/>
      <c r="E2" s="207"/>
      <c r="F2" s="207"/>
      <c r="G2" s="207"/>
      <c r="H2" s="207"/>
      <c r="I2" s="207"/>
    </row>
    <row r="3" spans="1:9" ht="25.5" customHeight="1">
      <c r="A3" s="36" t="s">
        <v>3</v>
      </c>
      <c r="B3" s="36" t="s">
        <v>36</v>
      </c>
      <c r="C3" s="36" t="s">
        <v>37</v>
      </c>
      <c r="D3" s="36" t="s">
        <v>38</v>
      </c>
      <c r="E3" s="36" t="s">
        <v>39</v>
      </c>
      <c r="F3" s="36" t="s">
        <v>40</v>
      </c>
      <c r="G3" s="36" t="s">
        <v>41</v>
      </c>
      <c r="H3" s="36" t="s">
        <v>42</v>
      </c>
      <c r="I3" s="36" t="s">
        <v>5</v>
      </c>
    </row>
    <row r="4" spans="1:9" s="30" customFormat="1" ht="21">
      <c r="A4" s="37" t="s">
        <v>43</v>
      </c>
      <c r="B4" s="44">
        <f>SUM(B5:B7)</f>
        <v>455980</v>
      </c>
      <c r="C4" s="44">
        <f aca="true" t="shared" si="0" ref="C4:H4">SUM(C5:C6)</f>
        <v>18560</v>
      </c>
      <c r="D4" s="44">
        <f t="shared" si="0"/>
        <v>18560</v>
      </c>
      <c r="E4" s="44">
        <f t="shared" si="0"/>
        <v>18560</v>
      </c>
      <c r="F4" s="44">
        <f t="shared" si="0"/>
        <v>18560</v>
      </c>
      <c r="G4" s="44">
        <f t="shared" si="0"/>
        <v>18560</v>
      </c>
      <c r="H4" s="44">
        <f t="shared" si="0"/>
        <v>19100</v>
      </c>
      <c r="I4" s="44">
        <f>SUM(C4:H4)</f>
        <v>111900</v>
      </c>
    </row>
    <row r="5" spans="1:9" ht="21">
      <c r="A5" s="38" t="s">
        <v>44</v>
      </c>
      <c r="B5" s="45">
        <v>304240</v>
      </c>
      <c r="C5" s="45">
        <v>17560</v>
      </c>
      <c r="D5" s="45">
        <v>17560</v>
      </c>
      <c r="E5" s="45">
        <v>17560</v>
      </c>
      <c r="F5" s="45">
        <v>17560</v>
      </c>
      <c r="G5" s="45">
        <v>17560</v>
      </c>
      <c r="H5" s="45">
        <v>19100</v>
      </c>
      <c r="I5" s="44">
        <f aca="true" t="shared" si="1" ref="I5:I31">SUM(C5:H5)</f>
        <v>106900</v>
      </c>
    </row>
    <row r="6" spans="1:9" ht="21">
      <c r="A6" s="38" t="s">
        <v>45</v>
      </c>
      <c r="B6" s="45">
        <v>55680</v>
      </c>
      <c r="C6" s="45">
        <v>1000</v>
      </c>
      <c r="D6" s="45">
        <v>1000</v>
      </c>
      <c r="E6" s="45">
        <v>1000</v>
      </c>
      <c r="F6" s="45">
        <v>1000</v>
      </c>
      <c r="G6" s="45">
        <v>1000</v>
      </c>
      <c r="H6" s="45">
        <v>0</v>
      </c>
      <c r="I6" s="44">
        <f t="shared" si="1"/>
        <v>5000</v>
      </c>
    </row>
    <row r="7" spans="1:9" ht="21">
      <c r="A7" s="38" t="s">
        <v>190</v>
      </c>
      <c r="B7" s="45">
        <v>96060</v>
      </c>
      <c r="C7" s="45"/>
      <c r="D7" s="45"/>
      <c r="E7" s="45"/>
      <c r="F7" s="45"/>
      <c r="G7" s="45"/>
      <c r="H7" s="45"/>
      <c r="I7" s="44"/>
    </row>
    <row r="8" spans="1:9" s="30" customFormat="1" ht="21">
      <c r="A8" s="37" t="s">
        <v>11</v>
      </c>
      <c r="B8" s="44">
        <f>SUM(B9:B11)</f>
        <v>130200</v>
      </c>
      <c r="C8" s="44">
        <f aca="true" t="shared" si="2" ref="C8:H8">SUM(C9:C10)</f>
        <v>7640</v>
      </c>
      <c r="D8" s="44">
        <f t="shared" si="2"/>
        <v>7640</v>
      </c>
      <c r="E8" s="44">
        <f t="shared" si="2"/>
        <v>7640</v>
      </c>
      <c r="F8" s="44">
        <f t="shared" si="2"/>
        <v>7640</v>
      </c>
      <c r="G8" s="44">
        <f t="shared" si="2"/>
        <v>7640</v>
      </c>
      <c r="H8" s="44">
        <f t="shared" si="2"/>
        <v>10580</v>
      </c>
      <c r="I8" s="44">
        <f t="shared" si="1"/>
        <v>48780</v>
      </c>
    </row>
    <row r="9" spans="1:9" ht="21">
      <c r="A9" s="38" t="s">
        <v>46</v>
      </c>
      <c r="B9" s="45">
        <v>94560</v>
      </c>
      <c r="C9" s="45">
        <v>6640</v>
      </c>
      <c r="D9" s="45">
        <v>6640</v>
      </c>
      <c r="E9" s="45">
        <v>6640</v>
      </c>
      <c r="F9" s="45">
        <v>6640</v>
      </c>
      <c r="G9" s="45">
        <v>6640</v>
      </c>
      <c r="H9" s="45">
        <v>9580</v>
      </c>
      <c r="I9" s="44">
        <f t="shared" si="1"/>
        <v>42780</v>
      </c>
    </row>
    <row r="10" spans="1:9" ht="21">
      <c r="A10" s="38" t="s">
        <v>47</v>
      </c>
      <c r="B10" s="45">
        <v>12000</v>
      </c>
      <c r="C10" s="45">
        <v>1000</v>
      </c>
      <c r="D10" s="45">
        <v>1000</v>
      </c>
      <c r="E10" s="45">
        <v>1000</v>
      </c>
      <c r="F10" s="45">
        <v>1000</v>
      </c>
      <c r="G10" s="45">
        <v>1000</v>
      </c>
      <c r="H10" s="45">
        <v>1000</v>
      </c>
      <c r="I10" s="44">
        <f>SUM(C10:H10)</f>
        <v>6000</v>
      </c>
    </row>
    <row r="11" spans="1:9" ht="21">
      <c r="A11" s="38" t="s">
        <v>190</v>
      </c>
      <c r="B11" s="45">
        <v>23640</v>
      </c>
      <c r="C11" s="45"/>
      <c r="D11" s="45"/>
      <c r="E11" s="45"/>
      <c r="F11" s="45"/>
      <c r="G11" s="45"/>
      <c r="H11" s="45"/>
      <c r="I11" s="44"/>
    </row>
    <row r="12" spans="1:9" ht="21">
      <c r="A12" s="37" t="s">
        <v>12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</row>
    <row r="13" spans="1:9" s="30" customFormat="1" ht="21">
      <c r="A13" s="37" t="s">
        <v>13</v>
      </c>
      <c r="B13" s="44">
        <f>SUM(B14:B17)</f>
        <v>103400</v>
      </c>
      <c r="C13" s="44">
        <f aca="true" t="shared" si="3" ref="C13:H13">SUM(C14:C17)</f>
        <v>1900</v>
      </c>
      <c r="D13" s="44">
        <f t="shared" si="3"/>
        <v>2240</v>
      </c>
      <c r="E13" s="44">
        <f t="shared" si="3"/>
        <v>4265</v>
      </c>
      <c r="F13" s="44">
        <f t="shared" si="3"/>
        <v>2900</v>
      </c>
      <c r="G13" s="44">
        <f t="shared" si="3"/>
        <v>2775</v>
      </c>
      <c r="H13" s="44">
        <f t="shared" si="3"/>
        <v>1700</v>
      </c>
      <c r="I13" s="44">
        <f t="shared" si="1"/>
        <v>15780</v>
      </c>
    </row>
    <row r="14" spans="1:9" ht="21">
      <c r="A14" s="38" t="s">
        <v>49</v>
      </c>
      <c r="B14" s="45">
        <v>20000</v>
      </c>
      <c r="C14" s="45"/>
      <c r="D14" s="45"/>
      <c r="E14" s="45">
        <v>2230</v>
      </c>
      <c r="F14" s="45">
        <v>0</v>
      </c>
      <c r="G14" s="45"/>
      <c r="H14" s="45"/>
      <c r="I14" s="44">
        <f>SUM(C14:H14)</f>
        <v>2230</v>
      </c>
    </row>
    <row r="15" spans="1:9" ht="21">
      <c r="A15" s="38" t="s">
        <v>50</v>
      </c>
      <c r="B15" s="45">
        <v>30000</v>
      </c>
      <c r="C15" s="45">
        <v>200</v>
      </c>
      <c r="D15" s="45">
        <v>540</v>
      </c>
      <c r="E15" s="45">
        <v>335</v>
      </c>
      <c r="F15" s="45">
        <v>0</v>
      </c>
      <c r="G15" s="45">
        <v>1075</v>
      </c>
      <c r="H15" s="45"/>
      <c r="I15" s="44">
        <f t="shared" si="1"/>
        <v>2150</v>
      </c>
    </row>
    <row r="16" spans="1:9" ht="21">
      <c r="A16" s="38" t="s">
        <v>51</v>
      </c>
      <c r="B16" s="45">
        <v>23400</v>
      </c>
      <c r="C16" s="45">
        <v>1700</v>
      </c>
      <c r="D16" s="45">
        <v>1700</v>
      </c>
      <c r="E16" s="45">
        <v>1700</v>
      </c>
      <c r="F16" s="45">
        <v>1700</v>
      </c>
      <c r="G16" s="45">
        <v>1700</v>
      </c>
      <c r="H16" s="45">
        <v>1700</v>
      </c>
      <c r="I16" s="44">
        <f t="shared" si="1"/>
        <v>10200</v>
      </c>
    </row>
    <row r="17" spans="1:9" ht="21">
      <c r="A17" s="38" t="s">
        <v>52</v>
      </c>
      <c r="B17" s="45">
        <v>30000</v>
      </c>
      <c r="C17" s="45"/>
      <c r="D17" s="45"/>
      <c r="E17" s="45"/>
      <c r="F17" s="45">
        <v>1200</v>
      </c>
      <c r="G17" s="45"/>
      <c r="H17" s="45"/>
      <c r="I17" s="44">
        <f t="shared" si="1"/>
        <v>1200</v>
      </c>
    </row>
    <row r="18" spans="1:9" s="30" customFormat="1" ht="21">
      <c r="A18" s="37" t="s">
        <v>14</v>
      </c>
      <c r="B18" s="44">
        <f>SUM(B19:B22)</f>
        <v>75000</v>
      </c>
      <c r="C18" s="44">
        <f aca="true" t="shared" si="4" ref="C18:H18">SUM(C19:C22)</f>
        <v>0</v>
      </c>
      <c r="D18" s="44">
        <f t="shared" si="4"/>
        <v>2900</v>
      </c>
      <c r="E18" s="44">
        <f t="shared" si="4"/>
        <v>5254</v>
      </c>
      <c r="F18" s="44">
        <f t="shared" si="4"/>
        <v>878</v>
      </c>
      <c r="G18" s="44">
        <f t="shared" si="4"/>
        <v>2000</v>
      </c>
      <c r="H18" s="44">
        <f t="shared" si="4"/>
        <v>420</v>
      </c>
      <c r="I18" s="44">
        <f t="shared" si="1"/>
        <v>11452</v>
      </c>
    </row>
    <row r="19" spans="1:9" ht="21">
      <c r="A19" s="38" t="s">
        <v>53</v>
      </c>
      <c r="B19" s="45">
        <v>5000</v>
      </c>
      <c r="C19" s="45"/>
      <c r="D19" s="45"/>
      <c r="E19" s="45"/>
      <c r="F19" s="45"/>
      <c r="G19" s="45"/>
      <c r="H19" s="45"/>
      <c r="I19" s="44">
        <f>SUM(C19:H19)</f>
        <v>0</v>
      </c>
    </row>
    <row r="20" spans="1:9" ht="21">
      <c r="A20" s="38" t="s">
        <v>54</v>
      </c>
      <c r="B20" s="45">
        <v>5000</v>
      </c>
      <c r="C20" s="45"/>
      <c r="D20" s="45"/>
      <c r="E20" s="45"/>
      <c r="F20" s="45"/>
      <c r="G20" s="45"/>
      <c r="H20" s="45"/>
      <c r="I20" s="44">
        <f t="shared" si="1"/>
        <v>0</v>
      </c>
    </row>
    <row r="21" spans="1:9" ht="21">
      <c r="A21" s="38" t="s">
        <v>55</v>
      </c>
      <c r="B21" s="45">
        <v>5000</v>
      </c>
      <c r="C21" s="45"/>
      <c r="D21" s="45"/>
      <c r="E21" s="45"/>
      <c r="F21" s="45"/>
      <c r="G21" s="45"/>
      <c r="H21" s="45"/>
      <c r="I21" s="44">
        <f t="shared" si="1"/>
        <v>0</v>
      </c>
    </row>
    <row r="22" spans="1:9" ht="21">
      <c r="A22" s="38" t="s">
        <v>56</v>
      </c>
      <c r="B22" s="45">
        <v>60000</v>
      </c>
      <c r="C22" s="45"/>
      <c r="D22" s="45">
        <v>2900</v>
      </c>
      <c r="E22" s="45">
        <v>5254</v>
      </c>
      <c r="F22" s="45">
        <v>878</v>
      </c>
      <c r="G22" s="45">
        <v>2000</v>
      </c>
      <c r="H22" s="45">
        <v>420</v>
      </c>
      <c r="I22" s="44">
        <f t="shared" si="1"/>
        <v>11452</v>
      </c>
    </row>
    <row r="23" spans="1:9" s="30" customFormat="1" ht="21">
      <c r="A23" s="37" t="s">
        <v>57</v>
      </c>
      <c r="B23" s="44">
        <f>SUM(B24:B25)</f>
        <v>50000</v>
      </c>
      <c r="C23" s="44">
        <f aca="true" t="shared" si="5" ref="C23:H23">SUM(C24:C25)</f>
        <v>0</v>
      </c>
      <c r="D23" s="44">
        <f t="shared" si="5"/>
        <v>0</v>
      </c>
      <c r="E23" s="44">
        <f t="shared" si="5"/>
        <v>2920</v>
      </c>
      <c r="F23" s="44">
        <f t="shared" si="5"/>
        <v>0</v>
      </c>
      <c r="G23" s="44">
        <f t="shared" si="5"/>
        <v>13139</v>
      </c>
      <c r="H23" s="44">
        <f t="shared" si="5"/>
        <v>0</v>
      </c>
      <c r="I23" s="44">
        <f>SUM(C23:H23)</f>
        <v>16059</v>
      </c>
    </row>
    <row r="24" spans="1:9" ht="21">
      <c r="A24" s="38" t="s">
        <v>58</v>
      </c>
      <c r="B24" s="45">
        <v>30000</v>
      </c>
      <c r="C24" s="45"/>
      <c r="D24" s="45"/>
      <c r="E24" s="45">
        <v>2440</v>
      </c>
      <c r="F24" s="45"/>
      <c r="G24" s="45">
        <v>3299</v>
      </c>
      <c r="H24" s="45"/>
      <c r="I24" s="44">
        <f t="shared" si="1"/>
        <v>5739</v>
      </c>
    </row>
    <row r="25" spans="1:9" ht="21">
      <c r="A25" s="38" t="s">
        <v>59</v>
      </c>
      <c r="B25" s="45">
        <v>20000</v>
      </c>
      <c r="C25" s="45"/>
      <c r="D25" s="45"/>
      <c r="E25" s="45">
        <v>480</v>
      </c>
      <c r="F25" s="45"/>
      <c r="G25" s="45">
        <v>9840</v>
      </c>
      <c r="H25" s="45"/>
      <c r="I25" s="44">
        <f t="shared" si="1"/>
        <v>10320</v>
      </c>
    </row>
    <row r="26" spans="1:9" s="30" customFormat="1" ht="21">
      <c r="A26" s="37" t="s">
        <v>15</v>
      </c>
      <c r="B26" s="44">
        <f>SUM(B27:B28)</f>
        <v>10000</v>
      </c>
      <c r="C26" s="44">
        <f aca="true" t="shared" si="6" ref="C26:H26">SUM(C27:C28)</f>
        <v>0</v>
      </c>
      <c r="D26" s="44">
        <f t="shared" si="6"/>
        <v>376</v>
      </c>
      <c r="E26" s="44">
        <f t="shared" si="6"/>
        <v>0</v>
      </c>
      <c r="F26" s="44">
        <f t="shared" si="6"/>
        <v>0</v>
      </c>
      <c r="G26" s="44">
        <f t="shared" si="6"/>
        <v>0</v>
      </c>
      <c r="H26" s="144">
        <f t="shared" si="6"/>
        <v>396.98</v>
      </c>
      <c r="I26" s="85">
        <f t="shared" si="1"/>
        <v>772.98</v>
      </c>
    </row>
    <row r="27" spans="1:9" ht="21">
      <c r="A27" s="38" t="s">
        <v>60</v>
      </c>
      <c r="B27" s="45">
        <v>0</v>
      </c>
      <c r="C27" s="45"/>
      <c r="D27" s="45"/>
      <c r="E27" s="45"/>
      <c r="F27" s="45"/>
      <c r="G27" s="45"/>
      <c r="H27" s="45"/>
      <c r="I27" s="44">
        <f t="shared" si="1"/>
        <v>0</v>
      </c>
    </row>
    <row r="28" spans="1:9" ht="21">
      <c r="A28" s="38" t="s">
        <v>61</v>
      </c>
      <c r="B28" s="45">
        <v>10000</v>
      </c>
      <c r="C28" s="45"/>
      <c r="D28" s="45">
        <v>376</v>
      </c>
      <c r="E28" s="45"/>
      <c r="F28" s="45"/>
      <c r="G28" s="45"/>
      <c r="H28" s="84">
        <v>396.98</v>
      </c>
      <c r="I28" s="85">
        <f>SUM(C28:H28)</f>
        <v>772.98</v>
      </c>
    </row>
    <row r="29" spans="1:9" ht="21">
      <c r="A29" s="37" t="s">
        <v>16</v>
      </c>
      <c r="B29" s="45">
        <v>0</v>
      </c>
      <c r="C29" s="45"/>
      <c r="D29" s="45"/>
      <c r="E29" s="45"/>
      <c r="F29" s="45"/>
      <c r="G29" s="45"/>
      <c r="H29" s="45"/>
      <c r="I29" s="44">
        <f t="shared" si="1"/>
        <v>0</v>
      </c>
    </row>
    <row r="30" spans="1:9" s="30" customFormat="1" ht="21">
      <c r="A30" s="37" t="s">
        <v>17</v>
      </c>
      <c r="B30" s="44">
        <v>38200</v>
      </c>
      <c r="C30" s="44"/>
      <c r="D30" s="44"/>
      <c r="E30" s="44"/>
      <c r="F30" s="44"/>
      <c r="G30" s="44"/>
      <c r="H30" s="44"/>
      <c r="I30" s="44">
        <f t="shared" si="1"/>
        <v>0</v>
      </c>
    </row>
    <row r="31" spans="1:9" ht="21">
      <c r="A31" s="40" t="s">
        <v>18</v>
      </c>
      <c r="B31" s="46"/>
      <c r="C31" s="46"/>
      <c r="D31" s="46"/>
      <c r="E31" s="46"/>
      <c r="F31" s="46"/>
      <c r="G31" s="46"/>
      <c r="H31" s="46"/>
      <c r="I31" s="44">
        <f t="shared" si="1"/>
        <v>0</v>
      </c>
    </row>
    <row r="32" spans="1:9" s="30" customFormat="1" ht="35.25" customHeight="1" thickBot="1">
      <c r="A32" s="42" t="s">
        <v>62</v>
      </c>
      <c r="B32" s="48">
        <f>SUM(B30+B26+B23+B18+B13+B8+B4)</f>
        <v>862780</v>
      </c>
      <c r="C32" s="48"/>
      <c r="D32" s="48"/>
      <c r="E32" s="48"/>
      <c r="F32" s="48"/>
      <c r="G32" s="48"/>
      <c r="H32" s="48"/>
      <c r="I32" s="48"/>
    </row>
    <row r="33" ht="21.75" thickTop="1"/>
    <row r="36" spans="1:9" ht="21">
      <c r="A36" s="206" t="s">
        <v>34</v>
      </c>
      <c r="B36" s="206"/>
      <c r="C36" s="206"/>
      <c r="D36" s="206"/>
      <c r="E36" s="206"/>
      <c r="F36" s="206"/>
      <c r="G36" s="206"/>
      <c r="H36" s="206"/>
      <c r="I36" s="206"/>
    </row>
    <row r="37" spans="1:9" ht="21">
      <c r="A37" s="207" t="s">
        <v>35</v>
      </c>
      <c r="B37" s="207"/>
      <c r="C37" s="207"/>
      <c r="D37" s="207"/>
      <c r="E37" s="207"/>
      <c r="F37" s="207"/>
      <c r="G37" s="207"/>
      <c r="H37" s="207"/>
      <c r="I37" s="207"/>
    </row>
    <row r="38" spans="1:9" ht="21">
      <c r="A38" s="36" t="s">
        <v>3</v>
      </c>
      <c r="B38" s="36" t="s">
        <v>36</v>
      </c>
      <c r="C38" s="36" t="s">
        <v>63</v>
      </c>
      <c r="D38" s="36" t="s">
        <v>64</v>
      </c>
      <c r="E38" s="36" t="s">
        <v>65</v>
      </c>
      <c r="F38" s="36" t="s">
        <v>66</v>
      </c>
      <c r="G38" s="36" t="s">
        <v>67</v>
      </c>
      <c r="H38" s="36" t="s">
        <v>68</v>
      </c>
      <c r="I38" s="36" t="s">
        <v>5</v>
      </c>
    </row>
    <row r="39" spans="1:9" s="30" customFormat="1" ht="21">
      <c r="A39" s="37" t="s">
        <v>43</v>
      </c>
      <c r="B39" s="44">
        <f>SUM(B40:B42)</f>
        <v>455980</v>
      </c>
      <c r="C39" s="49">
        <f>SUM(C40:C41)</f>
        <v>19048</v>
      </c>
      <c r="D39" s="49">
        <f>SUM(D40:D41)</f>
        <v>20150</v>
      </c>
      <c r="E39" s="49">
        <f>SUM(E40:E41)</f>
        <v>19860</v>
      </c>
      <c r="F39" s="49">
        <f>SUM(F40:F41)</f>
        <v>19860</v>
      </c>
      <c r="G39" s="49">
        <f>SUM(G40:G41)</f>
        <v>0</v>
      </c>
      <c r="H39" s="49"/>
      <c r="I39" s="49">
        <f>SUM(C39:H39)</f>
        <v>78918</v>
      </c>
    </row>
    <row r="40" spans="1:9" ht="21">
      <c r="A40" s="38" t="s">
        <v>44</v>
      </c>
      <c r="B40" s="45">
        <v>304240</v>
      </c>
      <c r="C40" s="45">
        <f>11750+6365</f>
        <v>18115</v>
      </c>
      <c r="D40" s="45">
        <f>12330+6820</f>
        <v>19150</v>
      </c>
      <c r="E40" s="45">
        <v>18860</v>
      </c>
      <c r="F40" s="45">
        <v>18860</v>
      </c>
      <c r="G40" s="45"/>
      <c r="H40" s="45"/>
      <c r="I40" s="50">
        <f>SUM(C40:H40)</f>
        <v>74985</v>
      </c>
    </row>
    <row r="41" spans="1:9" ht="21">
      <c r="A41" s="38" t="s">
        <v>45</v>
      </c>
      <c r="B41" s="45">
        <v>55680</v>
      </c>
      <c r="C41" s="45">
        <v>933</v>
      </c>
      <c r="D41" s="45">
        <v>1000</v>
      </c>
      <c r="E41" s="45">
        <v>1000</v>
      </c>
      <c r="F41" s="45">
        <v>1000</v>
      </c>
      <c r="G41" s="45"/>
      <c r="H41" s="45"/>
      <c r="I41" s="50">
        <f>SUM(C41:H41)</f>
        <v>3933</v>
      </c>
    </row>
    <row r="42" spans="1:9" ht="21">
      <c r="A42" s="38" t="s">
        <v>190</v>
      </c>
      <c r="B42" s="45">
        <v>96060</v>
      </c>
      <c r="C42" s="45"/>
      <c r="D42" s="45"/>
      <c r="E42" s="45"/>
      <c r="F42" s="45"/>
      <c r="G42" s="45"/>
      <c r="H42" s="45"/>
      <c r="I42" s="50">
        <f>SUM(C42:H42)</f>
        <v>0</v>
      </c>
    </row>
    <row r="43" spans="1:9" s="30" customFormat="1" ht="21">
      <c r="A43" s="37" t="s">
        <v>11</v>
      </c>
      <c r="B43" s="44">
        <f>SUM(B44:B46)</f>
        <v>130200</v>
      </c>
      <c r="C43" s="51">
        <f aca="true" t="shared" si="7" ref="C43:H43">SUM(C44:C45)</f>
        <v>8130</v>
      </c>
      <c r="D43" s="51">
        <f t="shared" si="7"/>
        <v>8430</v>
      </c>
      <c r="E43" s="51">
        <f t="shared" si="7"/>
        <v>8280</v>
      </c>
      <c r="F43" s="51">
        <f t="shared" si="7"/>
        <v>8280</v>
      </c>
      <c r="G43" s="51">
        <f t="shared" si="7"/>
        <v>0</v>
      </c>
      <c r="H43" s="51">
        <f t="shared" si="7"/>
        <v>0</v>
      </c>
      <c r="I43" s="49">
        <f>SUM(D43:H43)</f>
        <v>24990</v>
      </c>
    </row>
    <row r="44" spans="1:9" ht="21">
      <c r="A44" s="38" t="s">
        <v>46</v>
      </c>
      <c r="B44" s="45">
        <v>94560</v>
      </c>
      <c r="C44" s="45">
        <v>7130</v>
      </c>
      <c r="D44" s="45">
        <v>7430</v>
      </c>
      <c r="E44" s="45">
        <v>7280</v>
      </c>
      <c r="F44" s="45">
        <v>7280</v>
      </c>
      <c r="G44" s="45"/>
      <c r="H44" s="45"/>
      <c r="I44" s="50">
        <f aca="true" t="shared" si="8" ref="I44:I65">SUM(C44:H44)</f>
        <v>29120</v>
      </c>
    </row>
    <row r="45" spans="1:9" ht="21">
      <c r="A45" s="38" t="s">
        <v>47</v>
      </c>
      <c r="B45" s="45">
        <v>12000</v>
      </c>
      <c r="C45" s="45">
        <v>1000</v>
      </c>
      <c r="D45" s="45">
        <v>1000</v>
      </c>
      <c r="E45" s="45">
        <v>1000</v>
      </c>
      <c r="F45" s="45">
        <v>1000</v>
      </c>
      <c r="G45" s="45"/>
      <c r="H45" s="45"/>
      <c r="I45" s="50">
        <f t="shared" si="8"/>
        <v>4000</v>
      </c>
    </row>
    <row r="46" spans="1:9" ht="21">
      <c r="A46" s="38" t="s">
        <v>190</v>
      </c>
      <c r="B46" s="45">
        <v>23640</v>
      </c>
      <c r="C46" s="45"/>
      <c r="D46" s="38"/>
      <c r="E46" s="45"/>
      <c r="F46" s="45"/>
      <c r="G46" s="45"/>
      <c r="H46" s="45"/>
      <c r="I46" s="50">
        <f t="shared" si="8"/>
        <v>0</v>
      </c>
    </row>
    <row r="47" spans="1:9" ht="21">
      <c r="A47" s="37" t="s">
        <v>12</v>
      </c>
      <c r="B47" s="45">
        <v>0</v>
      </c>
      <c r="C47" s="45"/>
      <c r="D47" s="45"/>
      <c r="E47" s="45"/>
      <c r="F47" s="45"/>
      <c r="G47" s="45"/>
      <c r="H47" s="45"/>
      <c r="I47" s="50">
        <f t="shared" si="8"/>
        <v>0</v>
      </c>
    </row>
    <row r="48" spans="1:9" s="30" customFormat="1" ht="21">
      <c r="A48" s="37" t="s">
        <v>13</v>
      </c>
      <c r="B48" s="44">
        <f>SUM(B49:B52)</f>
        <v>103400</v>
      </c>
      <c r="C48" s="44">
        <f aca="true" t="shared" si="9" ref="C48:I48">SUM(C49:C52)</f>
        <v>2530</v>
      </c>
      <c r="D48" s="44">
        <f t="shared" si="9"/>
        <v>3930</v>
      </c>
      <c r="E48" s="44">
        <f t="shared" si="9"/>
        <v>5326</v>
      </c>
      <c r="F48" s="44">
        <f t="shared" si="9"/>
        <v>2400</v>
      </c>
      <c r="G48" s="44">
        <f t="shared" si="9"/>
        <v>0</v>
      </c>
      <c r="H48" s="44">
        <f t="shared" si="9"/>
        <v>0</v>
      </c>
      <c r="I48" s="44">
        <f t="shared" si="9"/>
        <v>0</v>
      </c>
    </row>
    <row r="49" spans="1:9" ht="21">
      <c r="A49" s="38" t="s">
        <v>49</v>
      </c>
      <c r="B49" s="45">
        <v>20000</v>
      </c>
      <c r="C49" s="45"/>
      <c r="D49" s="45">
        <v>2230</v>
      </c>
      <c r="E49" s="45"/>
      <c r="F49" s="45"/>
      <c r="G49" s="45"/>
      <c r="H49" s="45"/>
      <c r="I49" s="50"/>
    </row>
    <row r="50" spans="1:9" ht="21">
      <c r="A50" s="38" t="s">
        <v>50</v>
      </c>
      <c r="B50" s="45">
        <v>30000</v>
      </c>
      <c r="C50" s="45">
        <v>830</v>
      </c>
      <c r="D50" s="45"/>
      <c r="E50" s="45">
        <v>3626</v>
      </c>
      <c r="F50" s="45">
        <v>700</v>
      </c>
      <c r="G50" s="45"/>
      <c r="H50" s="45"/>
      <c r="I50" s="50"/>
    </row>
    <row r="51" spans="1:9" ht="21">
      <c r="A51" s="38" t="s">
        <v>51</v>
      </c>
      <c r="B51" s="45">
        <v>23400</v>
      </c>
      <c r="C51" s="45">
        <v>1700</v>
      </c>
      <c r="D51" s="45">
        <v>1700</v>
      </c>
      <c r="E51" s="45">
        <v>1700</v>
      </c>
      <c r="F51" s="45">
        <v>1700</v>
      </c>
      <c r="G51" s="45"/>
      <c r="H51" s="45"/>
      <c r="I51" s="50"/>
    </row>
    <row r="52" spans="1:9" ht="21">
      <c r="A52" s="38" t="s">
        <v>52</v>
      </c>
      <c r="B52" s="45">
        <v>30000</v>
      </c>
      <c r="C52" s="45"/>
      <c r="D52" s="45"/>
      <c r="E52" s="45"/>
      <c r="F52" s="45"/>
      <c r="G52" s="45"/>
      <c r="H52" s="45"/>
      <c r="I52" s="50"/>
    </row>
    <row r="53" spans="1:9" ht="21">
      <c r="A53" s="37" t="s">
        <v>14</v>
      </c>
      <c r="B53" s="44">
        <f>SUM(B54:B57)</f>
        <v>75000</v>
      </c>
      <c r="C53" s="44"/>
      <c r="D53" s="44"/>
      <c r="E53" s="44"/>
      <c r="F53" s="44"/>
      <c r="G53" s="44"/>
      <c r="H53" s="44"/>
      <c r="I53" s="44">
        <f>SUM(I54:I57)</f>
        <v>7594</v>
      </c>
    </row>
    <row r="54" spans="1:9" ht="21">
      <c r="A54" s="38" t="s">
        <v>53</v>
      </c>
      <c r="B54" s="45">
        <v>5000</v>
      </c>
      <c r="C54" s="45"/>
      <c r="D54" s="45"/>
      <c r="E54" s="45">
        <v>1500</v>
      </c>
      <c r="F54" s="45"/>
      <c r="G54" s="45"/>
      <c r="H54" s="45"/>
      <c r="I54" s="50">
        <f t="shared" si="8"/>
        <v>1500</v>
      </c>
    </row>
    <row r="55" spans="1:9" ht="21">
      <c r="A55" s="38" t="s">
        <v>54</v>
      </c>
      <c r="B55" s="45">
        <v>5000</v>
      </c>
      <c r="C55" s="45"/>
      <c r="D55" s="45"/>
      <c r="E55" s="45"/>
      <c r="F55" s="45"/>
      <c r="G55" s="45"/>
      <c r="H55" s="45"/>
      <c r="I55" s="50">
        <f t="shared" si="8"/>
        <v>0</v>
      </c>
    </row>
    <row r="56" spans="1:9" ht="21">
      <c r="A56" s="38" t="s">
        <v>55</v>
      </c>
      <c r="B56" s="45">
        <v>5000</v>
      </c>
      <c r="C56" s="45"/>
      <c r="D56" s="45"/>
      <c r="E56" s="45"/>
      <c r="F56" s="45"/>
      <c r="G56" s="45"/>
      <c r="H56" s="45"/>
      <c r="I56" s="50">
        <f t="shared" si="8"/>
        <v>0</v>
      </c>
    </row>
    <row r="57" spans="1:9" ht="21">
      <c r="A57" s="38" t="s">
        <v>56</v>
      </c>
      <c r="B57" s="45">
        <v>60000</v>
      </c>
      <c r="C57" s="45">
        <v>6094</v>
      </c>
      <c r="D57" s="45"/>
      <c r="E57" s="45"/>
      <c r="F57" s="45"/>
      <c r="G57" s="45"/>
      <c r="H57" s="45"/>
      <c r="I57" s="50">
        <f t="shared" si="8"/>
        <v>6094</v>
      </c>
    </row>
    <row r="58" spans="1:9" ht="21">
      <c r="A58" s="37" t="s">
        <v>57</v>
      </c>
      <c r="B58" s="44">
        <f>SUM(B59:B60)</f>
        <v>50000</v>
      </c>
      <c r="C58" s="44"/>
      <c r="D58" s="44"/>
      <c r="E58" s="44"/>
      <c r="F58" s="44"/>
      <c r="G58" s="85"/>
      <c r="H58" s="44"/>
      <c r="I58" s="85">
        <f>SUM(I59:I60)</f>
        <v>0</v>
      </c>
    </row>
    <row r="59" spans="1:9" ht="21">
      <c r="A59" s="38" t="s">
        <v>58</v>
      </c>
      <c r="B59" s="45">
        <v>30000</v>
      </c>
      <c r="C59" s="45"/>
      <c r="D59" s="45"/>
      <c r="E59" s="45"/>
      <c r="F59" s="45"/>
      <c r="G59" s="84"/>
      <c r="H59" s="45"/>
      <c r="I59" s="50">
        <f t="shared" si="8"/>
        <v>0</v>
      </c>
    </row>
    <row r="60" spans="1:9" ht="21">
      <c r="A60" s="38" t="s">
        <v>59</v>
      </c>
      <c r="B60" s="45">
        <v>20000</v>
      </c>
      <c r="C60" s="45"/>
      <c r="D60" s="45"/>
      <c r="E60" s="45"/>
      <c r="F60" s="45"/>
      <c r="G60" s="45"/>
      <c r="H60" s="45"/>
      <c r="I60" s="50">
        <f t="shared" si="8"/>
        <v>0</v>
      </c>
    </row>
    <row r="61" spans="1:9" s="30" customFormat="1" ht="21">
      <c r="A61" s="37" t="s">
        <v>15</v>
      </c>
      <c r="B61" s="44">
        <f>SUM(B62:B63)</f>
        <v>10000</v>
      </c>
      <c r="C61" s="44"/>
      <c r="D61" s="44"/>
      <c r="E61" s="44"/>
      <c r="F61" s="44"/>
      <c r="G61" s="44"/>
      <c r="H61" s="44"/>
      <c r="I61" s="49">
        <f t="shared" si="8"/>
        <v>0</v>
      </c>
    </row>
    <row r="62" spans="1:9" ht="21">
      <c r="A62" s="38" t="s">
        <v>60</v>
      </c>
      <c r="B62" s="45">
        <v>0</v>
      </c>
      <c r="C62" s="45"/>
      <c r="D62" s="45"/>
      <c r="E62" s="45"/>
      <c r="F62" s="45"/>
      <c r="G62" s="45"/>
      <c r="H62" s="45"/>
      <c r="I62" s="50">
        <f t="shared" si="8"/>
        <v>0</v>
      </c>
    </row>
    <row r="63" spans="1:9" ht="21">
      <c r="A63" s="38" t="s">
        <v>61</v>
      </c>
      <c r="B63" s="45">
        <v>10000</v>
      </c>
      <c r="C63" s="45">
        <v>239</v>
      </c>
      <c r="D63" s="84">
        <v>736.84</v>
      </c>
      <c r="E63" s="45">
        <v>810</v>
      </c>
      <c r="F63" s="45"/>
      <c r="G63" s="45"/>
      <c r="H63" s="45"/>
      <c r="I63" s="50">
        <f t="shared" si="8"/>
        <v>1785.8400000000001</v>
      </c>
    </row>
    <row r="64" spans="1:9" ht="21">
      <c r="A64" s="37" t="s">
        <v>16</v>
      </c>
      <c r="B64" s="45">
        <v>0</v>
      </c>
      <c r="C64" s="45"/>
      <c r="D64" s="45"/>
      <c r="E64" s="45"/>
      <c r="F64" s="45"/>
      <c r="G64" s="45"/>
      <c r="H64" s="45"/>
      <c r="I64" s="50">
        <f t="shared" si="8"/>
        <v>0</v>
      </c>
    </row>
    <row r="65" spans="1:9" ht="21">
      <c r="A65" s="37" t="s">
        <v>17</v>
      </c>
      <c r="B65" s="44">
        <v>38200</v>
      </c>
      <c r="C65" s="45"/>
      <c r="D65" s="45"/>
      <c r="E65" s="45"/>
      <c r="F65" s="45">
        <v>36700</v>
      </c>
      <c r="G65" s="45"/>
      <c r="H65" s="45"/>
      <c r="I65" s="50">
        <f t="shared" si="8"/>
        <v>36700</v>
      </c>
    </row>
    <row r="66" spans="1:9" ht="21">
      <c r="A66" s="40" t="s">
        <v>18</v>
      </c>
      <c r="B66" s="46"/>
      <c r="C66" s="45"/>
      <c r="D66" s="45"/>
      <c r="E66" s="45"/>
      <c r="F66" s="45"/>
      <c r="G66" s="45"/>
      <c r="H66" s="45"/>
      <c r="I66" s="45"/>
    </row>
    <row r="67" spans="1:9" s="30" customFormat="1" ht="30.75" customHeight="1" thickBot="1">
      <c r="A67" s="42" t="s">
        <v>62</v>
      </c>
      <c r="B67" s="48">
        <f aca="true" t="shared" si="10" ref="B67:I67">SUM(B65+B61+B58+B53+B48+B43+B39)</f>
        <v>862780</v>
      </c>
      <c r="C67" s="48">
        <f t="shared" si="10"/>
        <v>29708</v>
      </c>
      <c r="D67" s="48">
        <f t="shared" si="10"/>
        <v>32510</v>
      </c>
      <c r="E67" s="48">
        <f t="shared" si="10"/>
        <v>33466</v>
      </c>
      <c r="F67" s="48">
        <f t="shared" si="10"/>
        <v>67240</v>
      </c>
      <c r="G67" s="48">
        <f t="shared" si="10"/>
        <v>0</v>
      </c>
      <c r="H67" s="48">
        <f t="shared" si="10"/>
        <v>0</v>
      </c>
      <c r="I67" s="48">
        <f t="shared" si="10"/>
        <v>148202</v>
      </c>
    </row>
    <row r="68" ht="21.75" thickTop="1"/>
  </sheetData>
  <sheetProtection/>
  <mergeCells count="4">
    <mergeCell ref="A1:I1"/>
    <mergeCell ref="A2:I2"/>
    <mergeCell ref="A36:I36"/>
    <mergeCell ref="A37:I37"/>
  </mergeCells>
  <printOptions/>
  <pageMargins left="0.38" right="0.18" top="0.65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8"/>
  <sheetViews>
    <sheetView zoomScalePageLayoutView="0" workbookViewId="0" topLeftCell="A1">
      <selection activeCell="F157" sqref="F157"/>
    </sheetView>
  </sheetViews>
  <sheetFormatPr defaultColWidth="9.140625" defaultRowHeight="21.75"/>
  <cols>
    <col min="1" max="1" width="26.7109375" style="20" customWidth="1"/>
    <col min="2" max="2" width="11.8515625" style="20" customWidth="1"/>
    <col min="3" max="5" width="9.28125" style="20" bestFit="1" customWidth="1"/>
    <col min="6" max="6" width="10.00390625" style="20" bestFit="1" customWidth="1"/>
    <col min="7" max="8" width="9.140625" style="20" customWidth="1"/>
    <col min="9" max="9" width="10.421875" style="20" customWidth="1"/>
    <col min="10" max="16384" width="9.140625" style="20" customWidth="1"/>
  </cols>
  <sheetData>
    <row r="1" spans="1:9" ht="21">
      <c r="A1" s="206" t="s">
        <v>245</v>
      </c>
      <c r="B1" s="206"/>
      <c r="C1" s="206"/>
      <c r="D1" s="206"/>
      <c r="E1" s="206"/>
      <c r="F1" s="206"/>
      <c r="G1" s="206"/>
      <c r="H1" s="206"/>
      <c r="I1" s="206"/>
    </row>
    <row r="2" spans="1:9" ht="21">
      <c r="A2" s="207" t="s">
        <v>77</v>
      </c>
      <c r="B2" s="207"/>
      <c r="C2" s="207"/>
      <c r="D2" s="207"/>
      <c r="E2" s="207"/>
      <c r="F2" s="207"/>
      <c r="G2" s="207"/>
      <c r="H2" s="207"/>
      <c r="I2" s="207"/>
    </row>
    <row r="3" spans="1:9" s="30" customFormat="1" ht="25.5" customHeight="1">
      <c r="A3" s="52" t="s">
        <v>3</v>
      </c>
      <c r="B3" s="52" t="s">
        <v>36</v>
      </c>
      <c r="C3" s="52" t="s">
        <v>37</v>
      </c>
      <c r="D3" s="52" t="s">
        <v>38</v>
      </c>
      <c r="E3" s="52" t="s">
        <v>39</v>
      </c>
      <c r="F3" s="52" t="s">
        <v>40</v>
      </c>
      <c r="G3" s="52" t="s">
        <v>41</v>
      </c>
      <c r="H3" s="52" t="s">
        <v>42</v>
      </c>
      <c r="I3" s="52" t="s">
        <v>5</v>
      </c>
    </row>
    <row r="4" spans="1:9" s="30" customFormat="1" ht="21">
      <c r="A4" s="53" t="s">
        <v>9</v>
      </c>
      <c r="B4" s="49">
        <f>SUM(B5:B10)</f>
        <v>338491</v>
      </c>
      <c r="C4" s="49">
        <f aca="true" t="shared" si="0" ref="C4:H4">SUM(C6:C10)</f>
        <v>282</v>
      </c>
      <c r="D4" s="49">
        <f t="shared" si="0"/>
        <v>282</v>
      </c>
      <c r="E4" s="49">
        <f t="shared" si="0"/>
        <v>282</v>
      </c>
      <c r="F4" s="49">
        <f t="shared" si="0"/>
        <v>282</v>
      </c>
      <c r="G4" s="49">
        <f t="shared" si="0"/>
        <v>282</v>
      </c>
      <c r="H4" s="49">
        <f t="shared" si="0"/>
        <v>354</v>
      </c>
      <c r="I4" s="49">
        <f>SUM(C4:H4)</f>
        <v>1764</v>
      </c>
    </row>
    <row r="5" spans="1:9" ht="21">
      <c r="A5" s="38" t="s">
        <v>78</v>
      </c>
      <c r="B5" s="45"/>
      <c r="C5" s="45"/>
      <c r="D5" s="45"/>
      <c r="E5" s="45"/>
      <c r="F5" s="45"/>
      <c r="G5" s="45"/>
      <c r="H5" s="45"/>
      <c r="I5" s="49">
        <f aca="true" t="shared" si="1" ref="I5:I38">SUM(C5:H5)</f>
        <v>0</v>
      </c>
    </row>
    <row r="6" spans="1:9" ht="21">
      <c r="A6" s="38" t="s">
        <v>79</v>
      </c>
      <c r="B6" s="45">
        <v>17766</v>
      </c>
      <c r="C6" s="45">
        <v>282</v>
      </c>
      <c r="D6" s="45">
        <v>282</v>
      </c>
      <c r="E6" s="45">
        <v>282</v>
      </c>
      <c r="F6" s="45">
        <v>282</v>
      </c>
      <c r="G6" s="45">
        <v>282</v>
      </c>
      <c r="H6" s="45">
        <v>354</v>
      </c>
      <c r="I6" s="49">
        <f t="shared" si="1"/>
        <v>1764</v>
      </c>
    </row>
    <row r="7" spans="1:9" ht="21">
      <c r="A7" s="38" t="s">
        <v>80</v>
      </c>
      <c r="B7" s="45">
        <v>0</v>
      </c>
      <c r="C7" s="45"/>
      <c r="D7" s="45"/>
      <c r="E7" s="45"/>
      <c r="F7" s="45"/>
      <c r="G7" s="45"/>
      <c r="H7" s="45"/>
      <c r="I7" s="49">
        <f t="shared" si="1"/>
        <v>0</v>
      </c>
    </row>
    <row r="8" spans="1:9" ht="21">
      <c r="A8" s="38" t="s">
        <v>81</v>
      </c>
      <c r="B8" s="45">
        <v>60000</v>
      </c>
      <c r="C8" s="45"/>
      <c r="D8" s="45"/>
      <c r="E8" s="45"/>
      <c r="F8" s="45"/>
      <c r="G8" s="45"/>
      <c r="H8" s="45"/>
      <c r="I8" s="49">
        <f t="shared" si="1"/>
        <v>0</v>
      </c>
    </row>
    <row r="9" spans="1:9" ht="21">
      <c r="A9" s="38" t="s">
        <v>82</v>
      </c>
      <c r="B9" s="45">
        <v>54995</v>
      </c>
      <c r="C9" s="45"/>
      <c r="D9" s="45"/>
      <c r="E9" s="45"/>
      <c r="F9" s="45"/>
      <c r="G9" s="45"/>
      <c r="H9" s="45"/>
      <c r="I9" s="49">
        <f t="shared" si="1"/>
        <v>0</v>
      </c>
    </row>
    <row r="10" spans="1:9" ht="21">
      <c r="A10" s="38" t="s">
        <v>83</v>
      </c>
      <c r="B10" s="45">
        <v>205730</v>
      </c>
      <c r="C10" s="45"/>
      <c r="D10" s="45"/>
      <c r="E10" s="45"/>
      <c r="F10" s="45"/>
      <c r="G10" s="45"/>
      <c r="H10" s="45"/>
      <c r="I10" s="49">
        <f t="shared" si="1"/>
        <v>0</v>
      </c>
    </row>
    <row r="11" spans="1:9" s="30" customFormat="1" ht="21">
      <c r="A11" s="37" t="s">
        <v>43</v>
      </c>
      <c r="B11" s="44">
        <f>SUM(B12:B17)</f>
        <v>997890</v>
      </c>
      <c r="C11" s="44">
        <f aca="true" t="shared" si="2" ref="C11:H11">SUM(C12:C16)</f>
        <v>32370</v>
      </c>
      <c r="D11" s="44">
        <f t="shared" si="2"/>
        <v>32530</v>
      </c>
      <c r="E11" s="44">
        <f t="shared" si="2"/>
        <v>32450</v>
      </c>
      <c r="F11" s="44">
        <f t="shared" si="2"/>
        <v>88262</v>
      </c>
      <c r="G11" s="44">
        <f t="shared" si="2"/>
        <v>60250</v>
      </c>
      <c r="H11" s="44">
        <f t="shared" si="2"/>
        <v>73510</v>
      </c>
      <c r="I11" s="49">
        <f t="shared" si="1"/>
        <v>319372</v>
      </c>
    </row>
    <row r="12" spans="1:9" ht="21">
      <c r="A12" s="38" t="s">
        <v>84</v>
      </c>
      <c r="B12" s="45">
        <v>268800</v>
      </c>
      <c r="C12" s="45"/>
      <c r="D12" s="45"/>
      <c r="E12" s="45"/>
      <c r="F12" s="45">
        <v>51806</v>
      </c>
      <c r="G12" s="45">
        <v>22400</v>
      </c>
      <c r="H12" s="45">
        <v>22400</v>
      </c>
      <c r="I12" s="49">
        <f t="shared" si="1"/>
        <v>96606</v>
      </c>
    </row>
    <row r="13" spans="1:9" ht="21">
      <c r="A13" s="38" t="s">
        <v>44</v>
      </c>
      <c r="B13" s="45">
        <v>461160</v>
      </c>
      <c r="C13" s="45">
        <f>13440+7430+5260</f>
        <v>26130</v>
      </c>
      <c r="D13" s="45">
        <v>26130</v>
      </c>
      <c r="E13" s="45">
        <v>26130</v>
      </c>
      <c r="F13" s="45">
        <v>26130</v>
      </c>
      <c r="G13" s="45">
        <v>26130</v>
      </c>
      <c r="H13" s="45">
        <v>39390</v>
      </c>
      <c r="I13" s="49">
        <f t="shared" si="1"/>
        <v>170040</v>
      </c>
    </row>
    <row r="14" spans="1:9" ht="21">
      <c r="A14" s="38" t="s">
        <v>45</v>
      </c>
      <c r="B14" s="45">
        <v>45840</v>
      </c>
      <c r="C14" s="45">
        <f>1000+1740</f>
        <v>2740</v>
      </c>
      <c r="D14" s="45">
        <v>2900</v>
      </c>
      <c r="E14" s="45">
        <v>2820</v>
      </c>
      <c r="F14" s="45">
        <v>2820</v>
      </c>
      <c r="G14" s="45">
        <v>2820</v>
      </c>
      <c r="H14" s="45">
        <v>2820</v>
      </c>
      <c r="I14" s="49">
        <f t="shared" si="1"/>
        <v>16920</v>
      </c>
    </row>
    <row r="15" spans="1:9" ht="21">
      <c r="A15" s="38" t="s">
        <v>85</v>
      </c>
      <c r="B15" s="45">
        <v>42000</v>
      </c>
      <c r="C15" s="45">
        <v>3500</v>
      </c>
      <c r="D15" s="45">
        <v>3500</v>
      </c>
      <c r="E15" s="45">
        <v>3500</v>
      </c>
      <c r="F15" s="45">
        <v>3500</v>
      </c>
      <c r="G15" s="45">
        <v>3500</v>
      </c>
      <c r="H15" s="45">
        <v>3500</v>
      </c>
      <c r="I15" s="49">
        <f t="shared" si="1"/>
        <v>21000</v>
      </c>
    </row>
    <row r="16" spans="1:9" ht="21">
      <c r="A16" s="38" t="s">
        <v>86</v>
      </c>
      <c r="B16" s="45">
        <v>64800</v>
      </c>
      <c r="C16" s="45"/>
      <c r="D16" s="45"/>
      <c r="E16" s="45"/>
      <c r="F16" s="45">
        <v>4006</v>
      </c>
      <c r="G16" s="45">
        <v>5400</v>
      </c>
      <c r="H16" s="45">
        <v>5400</v>
      </c>
      <c r="I16" s="49">
        <f t="shared" si="1"/>
        <v>14806</v>
      </c>
    </row>
    <row r="17" spans="1:9" ht="21">
      <c r="A17" s="38" t="s">
        <v>190</v>
      </c>
      <c r="B17" s="45">
        <v>115290</v>
      </c>
      <c r="C17" s="45"/>
      <c r="D17" s="45"/>
      <c r="E17" s="45"/>
      <c r="F17" s="45"/>
      <c r="G17" s="45"/>
      <c r="H17" s="45"/>
      <c r="I17" s="49"/>
    </row>
    <row r="18" spans="1:9" s="30" customFormat="1" ht="21">
      <c r="A18" s="37" t="s">
        <v>11</v>
      </c>
      <c r="B18" s="44">
        <f aca="true" t="shared" si="3" ref="B18:H18">SUM(B19:B20)</f>
        <v>93600</v>
      </c>
      <c r="C18" s="44">
        <f t="shared" si="3"/>
        <v>6710</v>
      </c>
      <c r="D18" s="44">
        <f t="shared" si="3"/>
        <v>6870</v>
      </c>
      <c r="E18" s="44">
        <f t="shared" si="3"/>
        <v>6790</v>
      </c>
      <c r="F18" s="44">
        <f t="shared" si="3"/>
        <v>6790</v>
      </c>
      <c r="G18" s="44">
        <f t="shared" si="3"/>
        <v>6790</v>
      </c>
      <c r="H18" s="44">
        <f t="shared" si="3"/>
        <v>10150</v>
      </c>
      <c r="I18" s="49">
        <f t="shared" si="1"/>
        <v>44100</v>
      </c>
    </row>
    <row r="19" spans="1:9" ht="21">
      <c r="A19" s="38" t="s">
        <v>46</v>
      </c>
      <c r="B19" s="45">
        <v>72720</v>
      </c>
      <c r="C19" s="45">
        <v>5050</v>
      </c>
      <c r="D19" s="45">
        <v>5050</v>
      </c>
      <c r="E19" s="45">
        <v>5050</v>
      </c>
      <c r="F19" s="45">
        <v>5050</v>
      </c>
      <c r="G19" s="45">
        <v>5050</v>
      </c>
      <c r="H19" s="45">
        <v>8410</v>
      </c>
      <c r="I19" s="49">
        <f t="shared" si="1"/>
        <v>33660</v>
      </c>
    </row>
    <row r="20" spans="1:9" ht="21">
      <c r="A20" s="38" t="s">
        <v>47</v>
      </c>
      <c r="B20" s="45">
        <v>20880</v>
      </c>
      <c r="C20" s="45">
        <v>1660</v>
      </c>
      <c r="D20" s="45">
        <v>1820</v>
      </c>
      <c r="E20" s="45">
        <v>1740</v>
      </c>
      <c r="F20" s="45">
        <v>1740</v>
      </c>
      <c r="G20" s="45">
        <v>1740</v>
      </c>
      <c r="H20" s="45">
        <v>1740</v>
      </c>
      <c r="I20" s="49">
        <f t="shared" si="1"/>
        <v>10440</v>
      </c>
    </row>
    <row r="21" spans="1:9" ht="21">
      <c r="A21" s="38" t="s">
        <v>190</v>
      </c>
      <c r="B21" s="45">
        <v>18180</v>
      </c>
      <c r="C21" s="45"/>
      <c r="D21" s="45"/>
      <c r="E21" s="45"/>
      <c r="F21" s="45"/>
      <c r="G21" s="45"/>
      <c r="H21" s="45"/>
      <c r="I21" s="49"/>
    </row>
    <row r="22" spans="1:9" s="30" customFormat="1" ht="21">
      <c r="A22" s="37" t="s">
        <v>12</v>
      </c>
      <c r="B22" s="44">
        <f>SUM(B23:B25)</f>
        <v>85440</v>
      </c>
      <c r="C22" s="44">
        <f aca="true" t="shared" si="4" ref="C22:H22">SUM(C23:C24)</f>
        <v>5640</v>
      </c>
      <c r="D22" s="44">
        <f t="shared" si="4"/>
        <v>5640</v>
      </c>
      <c r="E22" s="44">
        <f t="shared" si="4"/>
        <v>5640</v>
      </c>
      <c r="F22" s="44">
        <f t="shared" si="4"/>
        <v>5640</v>
      </c>
      <c r="G22" s="44">
        <f t="shared" si="4"/>
        <v>5640</v>
      </c>
      <c r="H22" s="44">
        <f t="shared" si="4"/>
        <v>7080</v>
      </c>
      <c r="I22" s="49">
        <f t="shared" si="1"/>
        <v>35280</v>
      </c>
    </row>
    <row r="23" spans="1:9" ht="21">
      <c r="A23" s="38" t="s">
        <v>48</v>
      </c>
      <c r="B23" s="45">
        <v>58800</v>
      </c>
      <c r="C23" s="45">
        <v>4640</v>
      </c>
      <c r="D23" s="45">
        <v>4640</v>
      </c>
      <c r="E23" s="45">
        <v>4640</v>
      </c>
      <c r="F23" s="45">
        <v>4640</v>
      </c>
      <c r="G23" s="45">
        <v>4640</v>
      </c>
      <c r="H23" s="45">
        <v>6080</v>
      </c>
      <c r="I23" s="49">
        <f t="shared" si="1"/>
        <v>29280</v>
      </c>
    </row>
    <row r="24" spans="1:9" ht="19.5" customHeight="1">
      <c r="A24" s="38" t="s">
        <v>47</v>
      </c>
      <c r="B24" s="45">
        <v>12000</v>
      </c>
      <c r="C24" s="45">
        <v>1000</v>
      </c>
      <c r="D24" s="45">
        <v>1000</v>
      </c>
      <c r="E24" s="45">
        <v>1000</v>
      </c>
      <c r="F24" s="45">
        <v>1000</v>
      </c>
      <c r="G24" s="45">
        <v>1000</v>
      </c>
      <c r="H24" s="45">
        <v>1000</v>
      </c>
      <c r="I24" s="49">
        <f t="shared" si="1"/>
        <v>6000</v>
      </c>
    </row>
    <row r="25" spans="1:9" ht="19.5" customHeight="1">
      <c r="A25" s="38" t="s">
        <v>190</v>
      </c>
      <c r="B25" s="45">
        <v>14640</v>
      </c>
      <c r="C25" s="45"/>
      <c r="D25" s="45"/>
      <c r="E25" s="45"/>
      <c r="F25" s="45"/>
      <c r="G25" s="45"/>
      <c r="H25" s="45"/>
      <c r="I25" s="49"/>
    </row>
    <row r="26" spans="1:9" s="30" customFormat="1" ht="21">
      <c r="A26" s="37" t="s">
        <v>13</v>
      </c>
      <c r="B26" s="44">
        <f>SUM(B27:B33)</f>
        <v>1382660</v>
      </c>
      <c r="C26" s="44">
        <f aca="true" t="shared" si="5" ref="C26:H26">SUM(C27:C33)</f>
        <v>96978</v>
      </c>
      <c r="D26" s="44">
        <f t="shared" si="5"/>
        <v>96550</v>
      </c>
      <c r="E26" s="44">
        <f t="shared" si="5"/>
        <v>97050</v>
      </c>
      <c r="F26" s="44">
        <f t="shared" si="5"/>
        <v>102550</v>
      </c>
      <c r="G26" s="44">
        <f t="shared" si="5"/>
        <v>110950</v>
      </c>
      <c r="H26" s="44">
        <f t="shared" si="5"/>
        <v>97050</v>
      </c>
      <c r="I26" s="49">
        <f t="shared" si="1"/>
        <v>601128</v>
      </c>
    </row>
    <row r="27" spans="1:9" ht="21">
      <c r="A27" s="38" t="s">
        <v>87</v>
      </c>
      <c r="B27" s="45">
        <v>1134660</v>
      </c>
      <c r="C27" s="45">
        <v>94550</v>
      </c>
      <c r="D27" s="45">
        <v>94550</v>
      </c>
      <c r="E27" s="45">
        <v>94550</v>
      </c>
      <c r="F27" s="45">
        <v>94550</v>
      </c>
      <c r="G27" s="45">
        <v>94550</v>
      </c>
      <c r="H27" s="45">
        <v>94550</v>
      </c>
      <c r="I27" s="49">
        <f t="shared" si="1"/>
        <v>567300</v>
      </c>
    </row>
    <row r="28" spans="1:9" ht="21">
      <c r="A28" s="38" t="s">
        <v>88</v>
      </c>
      <c r="B28" s="45">
        <v>72000</v>
      </c>
      <c r="C28" s="45"/>
      <c r="D28" s="45"/>
      <c r="E28" s="45"/>
      <c r="F28" s="45">
        <v>3600</v>
      </c>
      <c r="G28" s="45">
        <v>14400</v>
      </c>
      <c r="H28" s="45"/>
      <c r="I28" s="49">
        <f t="shared" si="1"/>
        <v>18000</v>
      </c>
    </row>
    <row r="29" spans="1:9" ht="21">
      <c r="A29" s="38" t="s">
        <v>89</v>
      </c>
      <c r="B29" s="45">
        <v>20000</v>
      </c>
      <c r="C29" s="45"/>
      <c r="D29" s="45"/>
      <c r="E29" s="45"/>
      <c r="F29" s="45"/>
      <c r="G29" s="45"/>
      <c r="H29" s="45"/>
      <c r="I29" s="49">
        <f t="shared" si="1"/>
        <v>0</v>
      </c>
    </row>
    <row r="30" spans="1:9" ht="21">
      <c r="A30" s="38" t="s">
        <v>50</v>
      </c>
      <c r="B30" s="45">
        <v>40000</v>
      </c>
      <c r="C30" s="45">
        <v>428</v>
      </c>
      <c r="D30" s="45"/>
      <c r="E30" s="45"/>
      <c r="F30" s="45"/>
      <c r="G30" s="45"/>
      <c r="H30" s="45"/>
      <c r="I30" s="49">
        <f t="shared" si="1"/>
        <v>428</v>
      </c>
    </row>
    <row r="31" spans="1:9" ht="21">
      <c r="A31" s="38" t="s">
        <v>51</v>
      </c>
      <c r="B31" s="45">
        <v>36000</v>
      </c>
      <c r="C31" s="45">
        <v>2000</v>
      </c>
      <c r="D31" s="45">
        <v>2000</v>
      </c>
      <c r="E31" s="45">
        <v>2000</v>
      </c>
      <c r="F31" s="45">
        <v>2000</v>
      </c>
      <c r="G31" s="45">
        <v>2000</v>
      </c>
      <c r="H31" s="45">
        <v>2000</v>
      </c>
      <c r="I31" s="49">
        <f t="shared" si="1"/>
        <v>12000</v>
      </c>
    </row>
    <row r="32" spans="1:9" ht="21">
      <c r="A32" s="38" t="s">
        <v>90</v>
      </c>
      <c r="B32" s="45">
        <v>50000</v>
      </c>
      <c r="C32" s="45"/>
      <c r="D32" s="45"/>
      <c r="E32" s="45">
        <v>500</v>
      </c>
      <c r="F32" s="45"/>
      <c r="G32" s="45"/>
      <c r="H32" s="45">
        <v>500</v>
      </c>
      <c r="I32" s="49">
        <f t="shared" si="1"/>
        <v>1000</v>
      </c>
    </row>
    <row r="33" spans="1:9" ht="21">
      <c r="A33" s="38" t="s">
        <v>52</v>
      </c>
      <c r="B33" s="45">
        <v>30000</v>
      </c>
      <c r="C33" s="45"/>
      <c r="D33" s="45"/>
      <c r="E33" s="45"/>
      <c r="F33" s="45">
        <v>2400</v>
      </c>
      <c r="G33" s="45"/>
      <c r="H33" s="45"/>
      <c r="I33" s="49">
        <f t="shared" si="1"/>
        <v>2400</v>
      </c>
    </row>
    <row r="34" spans="1:9" s="30" customFormat="1" ht="21">
      <c r="A34" s="37" t="s">
        <v>14</v>
      </c>
      <c r="B34" s="44" t="e">
        <f>SUM(B35+B36+B37+B38+#REF!+B47+B48+B49+B50+B51+B52+B53+B54+B55+B56+B57)</f>
        <v>#REF!</v>
      </c>
      <c r="C34" s="44">
        <f aca="true" t="shared" si="6" ref="C34:H34">SUM(C35:C38)</f>
        <v>676</v>
      </c>
      <c r="D34" s="44">
        <f t="shared" si="6"/>
        <v>5954</v>
      </c>
      <c r="E34" s="44">
        <f t="shared" si="6"/>
        <v>21454</v>
      </c>
      <c r="F34" s="44">
        <f t="shared" si="6"/>
        <v>14696</v>
      </c>
      <c r="G34" s="44">
        <f t="shared" si="6"/>
        <v>0</v>
      </c>
      <c r="H34" s="44">
        <f t="shared" si="6"/>
        <v>1512</v>
      </c>
      <c r="I34" s="49">
        <f t="shared" si="1"/>
        <v>44292</v>
      </c>
    </row>
    <row r="35" spans="1:9" ht="21">
      <c r="A35" s="38" t="s">
        <v>53</v>
      </c>
      <c r="B35" s="45">
        <v>60000</v>
      </c>
      <c r="C35" s="45"/>
      <c r="D35" s="45">
        <v>1300</v>
      </c>
      <c r="E35" s="45"/>
      <c r="F35" s="45">
        <v>9300</v>
      </c>
      <c r="G35" s="45"/>
      <c r="H35" s="45"/>
      <c r="I35" s="49">
        <f t="shared" si="1"/>
        <v>10600</v>
      </c>
    </row>
    <row r="36" spans="1:9" ht="21">
      <c r="A36" s="38" t="s">
        <v>54</v>
      </c>
      <c r="B36" s="45">
        <v>30000</v>
      </c>
      <c r="C36" s="45"/>
      <c r="D36" s="45">
        <v>3640</v>
      </c>
      <c r="E36" s="45">
        <v>9400</v>
      </c>
      <c r="F36" s="45">
        <v>1355</v>
      </c>
      <c r="G36" s="45"/>
      <c r="H36" s="45"/>
      <c r="I36" s="49">
        <f t="shared" si="1"/>
        <v>14395</v>
      </c>
    </row>
    <row r="37" spans="1:9" ht="21">
      <c r="A37" s="38" t="s">
        <v>55</v>
      </c>
      <c r="B37" s="45">
        <v>20000</v>
      </c>
      <c r="C37" s="45"/>
      <c r="D37" s="45"/>
      <c r="E37" s="45"/>
      <c r="F37" s="45"/>
      <c r="G37" s="45"/>
      <c r="H37" s="45"/>
      <c r="I37" s="49">
        <f t="shared" si="1"/>
        <v>0</v>
      </c>
    </row>
    <row r="38" spans="1:9" ht="21">
      <c r="A38" s="38" t="s">
        <v>56</v>
      </c>
      <c r="B38" s="45">
        <v>200000</v>
      </c>
      <c r="C38" s="45">
        <v>676</v>
      </c>
      <c r="D38" s="45">
        <v>1014</v>
      </c>
      <c r="E38" s="45">
        <v>12054</v>
      </c>
      <c r="F38" s="45">
        <f>4041</f>
        <v>4041</v>
      </c>
      <c r="G38" s="45"/>
      <c r="H38" s="45">
        <v>1512</v>
      </c>
      <c r="I38" s="49">
        <f t="shared" si="1"/>
        <v>19297</v>
      </c>
    </row>
    <row r="39" spans="1:9" s="56" customFormat="1" ht="21">
      <c r="A39" s="54"/>
      <c r="B39" s="55"/>
      <c r="C39" s="55"/>
      <c r="D39" s="55"/>
      <c r="E39" s="55"/>
      <c r="F39" s="55"/>
      <c r="G39" s="55"/>
      <c r="H39" s="55"/>
      <c r="I39" s="55"/>
    </row>
    <row r="40" spans="2:9" s="56" customFormat="1" ht="21">
      <c r="B40" s="57"/>
      <c r="C40" s="57"/>
      <c r="D40" s="57"/>
      <c r="E40" s="57"/>
      <c r="F40" s="57"/>
      <c r="G40" s="57"/>
      <c r="H40" s="57"/>
      <c r="I40" s="57"/>
    </row>
    <row r="41" spans="2:9" s="56" customFormat="1" ht="21">
      <c r="B41" s="57"/>
      <c r="C41" s="57"/>
      <c r="D41" s="57"/>
      <c r="E41" s="57"/>
      <c r="F41" s="57"/>
      <c r="G41" s="57"/>
      <c r="H41" s="57"/>
      <c r="I41" s="57"/>
    </row>
    <row r="42" spans="2:9" s="56" customFormat="1" ht="21">
      <c r="B42" s="57"/>
      <c r="C42" s="57"/>
      <c r="D42" s="57"/>
      <c r="E42" s="57"/>
      <c r="F42" s="57"/>
      <c r="G42" s="57"/>
      <c r="H42" s="57"/>
      <c r="I42" s="57"/>
    </row>
    <row r="43" spans="1:9" s="56" customFormat="1" ht="21">
      <c r="A43" s="208" t="s">
        <v>249</v>
      </c>
      <c r="B43" s="208"/>
      <c r="C43" s="208"/>
      <c r="D43" s="208"/>
      <c r="E43" s="208"/>
      <c r="F43" s="208"/>
      <c r="G43" s="208"/>
      <c r="H43" s="208"/>
      <c r="I43" s="208"/>
    </row>
    <row r="44" spans="2:9" s="56" customFormat="1" ht="21">
      <c r="B44" s="57"/>
      <c r="C44" s="57"/>
      <c r="D44" s="57"/>
      <c r="E44" s="57"/>
      <c r="F44" s="57"/>
      <c r="G44" s="57"/>
      <c r="H44" s="57"/>
      <c r="I44" s="57"/>
    </row>
    <row r="45" spans="1:9" s="30" customFormat="1" ht="25.5" customHeight="1">
      <c r="A45" s="52" t="s">
        <v>3</v>
      </c>
      <c r="B45" s="52" t="s">
        <v>36</v>
      </c>
      <c r="C45" s="52" t="s">
        <v>37</v>
      </c>
      <c r="D45" s="52" t="s">
        <v>38</v>
      </c>
      <c r="E45" s="52" t="s">
        <v>39</v>
      </c>
      <c r="F45" s="52" t="s">
        <v>40</v>
      </c>
      <c r="G45" s="52" t="s">
        <v>41</v>
      </c>
      <c r="H45" s="52" t="s">
        <v>42</v>
      </c>
      <c r="I45" s="52" t="s">
        <v>5</v>
      </c>
    </row>
    <row r="46" spans="1:9" s="30" customFormat="1" ht="25.5" customHeight="1">
      <c r="A46" s="58" t="s">
        <v>271</v>
      </c>
      <c r="B46" s="146">
        <v>20000</v>
      </c>
      <c r="C46" s="145"/>
      <c r="D46" s="145"/>
      <c r="E46" s="145"/>
      <c r="F46" s="145"/>
      <c r="G46" s="145"/>
      <c r="H46" s="145"/>
      <c r="I46" s="145"/>
    </row>
    <row r="47" spans="1:9" ht="21">
      <c r="A47" s="38" t="s">
        <v>91</v>
      </c>
      <c r="B47" s="45">
        <v>100000</v>
      </c>
      <c r="C47" s="45"/>
      <c r="D47" s="45"/>
      <c r="E47" s="45"/>
      <c r="F47" s="45"/>
      <c r="G47" s="45"/>
      <c r="H47" s="45"/>
      <c r="I47" s="45"/>
    </row>
    <row r="48" spans="1:9" ht="21">
      <c r="A48" s="38" t="s">
        <v>92</v>
      </c>
      <c r="B48" s="45">
        <v>50000</v>
      </c>
      <c r="C48" s="45"/>
      <c r="D48" s="45"/>
      <c r="E48" s="45"/>
      <c r="F48" s="45"/>
      <c r="G48" s="45"/>
      <c r="H48" s="45"/>
      <c r="I48" s="45"/>
    </row>
    <row r="49" spans="1:9" ht="21">
      <c r="A49" s="38" t="s">
        <v>93</v>
      </c>
      <c r="B49" s="45">
        <v>5000</v>
      </c>
      <c r="C49" s="45"/>
      <c r="D49" s="45"/>
      <c r="E49" s="45"/>
      <c r="F49" s="45"/>
      <c r="G49" s="45"/>
      <c r="H49" s="45"/>
      <c r="I49" s="45"/>
    </row>
    <row r="50" spans="1:9" ht="21">
      <c r="A50" s="38" t="s">
        <v>94</v>
      </c>
      <c r="B50" s="45">
        <v>8400</v>
      </c>
      <c r="C50" s="45"/>
      <c r="D50" s="45"/>
      <c r="E50" s="45"/>
      <c r="F50" s="45"/>
      <c r="G50" s="45"/>
      <c r="H50" s="45"/>
      <c r="I50" s="45"/>
    </row>
    <row r="51" spans="1:9" ht="21">
      <c r="A51" s="38" t="s">
        <v>95</v>
      </c>
      <c r="B51" s="45">
        <v>5000</v>
      </c>
      <c r="C51" s="45"/>
      <c r="D51" s="45"/>
      <c r="E51" s="45"/>
      <c r="F51" s="45"/>
      <c r="G51" s="45"/>
      <c r="H51" s="45"/>
      <c r="I51" s="45"/>
    </row>
    <row r="52" spans="1:9" ht="21">
      <c r="A52" s="38" t="s">
        <v>96</v>
      </c>
      <c r="B52" s="45">
        <v>20000</v>
      </c>
      <c r="C52" s="45"/>
      <c r="D52" s="45"/>
      <c r="E52" s="45"/>
      <c r="F52" s="45">
        <v>0</v>
      </c>
      <c r="G52" s="45"/>
      <c r="H52" s="45"/>
      <c r="I52" s="45"/>
    </row>
    <row r="53" spans="1:9" ht="21">
      <c r="A53" s="38" t="s">
        <v>268</v>
      </c>
      <c r="B53" s="45">
        <v>50000</v>
      </c>
      <c r="C53" s="45"/>
      <c r="D53" s="45"/>
      <c r="E53" s="45"/>
      <c r="F53" s="45"/>
      <c r="G53" s="45"/>
      <c r="H53" s="45"/>
      <c r="I53" s="45"/>
    </row>
    <row r="54" spans="1:9" ht="21">
      <c r="A54" s="38" t="s">
        <v>98</v>
      </c>
      <c r="B54" s="45">
        <v>162000</v>
      </c>
      <c r="C54" s="45"/>
      <c r="D54" s="45"/>
      <c r="E54" s="45"/>
      <c r="F54" s="45"/>
      <c r="G54" s="45"/>
      <c r="H54" s="45"/>
      <c r="I54" s="45"/>
    </row>
    <row r="55" spans="1:9" ht="21">
      <c r="A55" s="38" t="s">
        <v>99</v>
      </c>
      <c r="B55" s="45">
        <v>120000</v>
      </c>
      <c r="C55" s="45"/>
      <c r="D55" s="45"/>
      <c r="E55" s="45"/>
      <c r="F55" s="45"/>
      <c r="G55" s="45"/>
      <c r="H55" s="45"/>
      <c r="I55" s="45"/>
    </row>
    <row r="56" spans="1:9" ht="21">
      <c r="A56" s="38" t="s">
        <v>100</v>
      </c>
      <c r="B56" s="45">
        <v>20000</v>
      </c>
      <c r="C56" s="45"/>
      <c r="D56" s="45"/>
      <c r="E56" s="45"/>
      <c r="F56" s="45"/>
      <c r="G56" s="45"/>
      <c r="H56" s="45"/>
      <c r="I56" s="45"/>
    </row>
    <row r="57" spans="1:9" ht="21">
      <c r="A57" s="38" t="s">
        <v>269</v>
      </c>
      <c r="B57" s="45">
        <v>40000</v>
      </c>
      <c r="C57" s="45"/>
      <c r="D57" s="45"/>
      <c r="E57" s="45"/>
      <c r="F57" s="45"/>
      <c r="G57" s="45"/>
      <c r="H57" s="45"/>
      <c r="I57" s="45"/>
    </row>
    <row r="58" spans="1:9" ht="21">
      <c r="A58" s="38" t="s">
        <v>270</v>
      </c>
      <c r="B58" s="45">
        <v>37500</v>
      </c>
      <c r="C58" s="45"/>
      <c r="D58" s="45"/>
      <c r="E58" s="45"/>
      <c r="F58" s="45"/>
      <c r="G58" s="45"/>
      <c r="H58" s="45"/>
      <c r="I58" s="45"/>
    </row>
    <row r="59" spans="1:9" s="30" customFormat="1" ht="21">
      <c r="A59" s="37" t="s">
        <v>57</v>
      </c>
      <c r="B59" s="44">
        <f>SUM(B60:B65)</f>
        <v>85000</v>
      </c>
      <c r="C59" s="44"/>
      <c r="D59" s="44"/>
      <c r="E59" s="44"/>
      <c r="F59" s="44"/>
      <c r="G59" s="44"/>
      <c r="H59" s="44"/>
      <c r="I59" s="44"/>
    </row>
    <row r="60" spans="1:9" ht="21">
      <c r="A60" s="38" t="s">
        <v>102</v>
      </c>
      <c r="B60" s="45">
        <v>50000</v>
      </c>
      <c r="C60" s="45"/>
      <c r="D60" s="45"/>
      <c r="E60" s="45">
        <v>7546</v>
      </c>
      <c r="F60" s="45"/>
      <c r="G60" s="45">
        <v>9182</v>
      </c>
      <c r="H60" s="45"/>
      <c r="I60" s="45"/>
    </row>
    <row r="61" spans="1:9" ht="21">
      <c r="A61" s="38" t="s">
        <v>103</v>
      </c>
      <c r="B61" s="45">
        <v>5000</v>
      </c>
      <c r="C61" s="45"/>
      <c r="D61" s="45"/>
      <c r="E61" s="45">
        <v>797</v>
      </c>
      <c r="F61" s="45"/>
      <c r="G61" s="45">
        <v>1098</v>
      </c>
      <c r="H61" s="45"/>
      <c r="I61" s="45"/>
    </row>
    <row r="62" spans="1:9" ht="21">
      <c r="A62" s="38" t="s">
        <v>104</v>
      </c>
      <c r="B62" s="45">
        <v>5000</v>
      </c>
      <c r="C62" s="45"/>
      <c r="D62" s="45"/>
      <c r="E62" s="45"/>
      <c r="F62" s="45"/>
      <c r="G62" s="45">
        <v>7140</v>
      </c>
      <c r="H62" s="45"/>
      <c r="I62" s="45"/>
    </row>
    <row r="63" spans="1:9" ht="21">
      <c r="A63" s="38" t="s">
        <v>105</v>
      </c>
      <c r="B63" s="45">
        <v>10000</v>
      </c>
      <c r="C63" s="45"/>
      <c r="D63" s="45"/>
      <c r="E63" s="45">
        <v>2376</v>
      </c>
      <c r="F63" s="45"/>
      <c r="G63" s="45"/>
      <c r="H63" s="45"/>
      <c r="I63" s="45"/>
    </row>
    <row r="64" spans="1:9" ht="21">
      <c r="A64" s="38" t="s">
        <v>106</v>
      </c>
      <c r="B64" s="45">
        <v>5000</v>
      </c>
      <c r="C64" s="45"/>
      <c r="D64" s="45"/>
      <c r="E64" s="45"/>
      <c r="F64" s="45"/>
      <c r="G64" s="45"/>
      <c r="H64" s="45"/>
      <c r="I64" s="45"/>
    </row>
    <row r="65" spans="1:9" ht="21">
      <c r="A65" s="38" t="s">
        <v>107</v>
      </c>
      <c r="B65" s="45">
        <v>10000</v>
      </c>
      <c r="C65" s="45"/>
      <c r="D65" s="45"/>
      <c r="E65" s="45"/>
      <c r="F65" s="45"/>
      <c r="G65" s="45"/>
      <c r="H65" s="45"/>
      <c r="I65" s="45"/>
    </row>
    <row r="66" spans="1:9" s="30" customFormat="1" ht="21">
      <c r="A66" s="37" t="s">
        <v>15</v>
      </c>
      <c r="B66" s="44">
        <f>SUM(B67:B71)</f>
        <v>77480</v>
      </c>
      <c r="C66" s="44"/>
      <c r="D66" s="44"/>
      <c r="E66" s="44"/>
      <c r="F66" s="44"/>
      <c r="G66" s="44"/>
      <c r="H66" s="44"/>
      <c r="I66" s="44"/>
    </row>
    <row r="67" spans="1:9" ht="21">
      <c r="A67" s="38" t="s">
        <v>60</v>
      </c>
      <c r="B67" s="45">
        <v>50000</v>
      </c>
      <c r="C67" s="60">
        <v>2817.73</v>
      </c>
      <c r="D67" s="60">
        <v>3114.06</v>
      </c>
      <c r="E67" s="60">
        <v>2128.45</v>
      </c>
      <c r="F67" s="60">
        <v>2395.47</v>
      </c>
      <c r="G67" s="60">
        <v>3079.98</v>
      </c>
      <c r="H67" s="60"/>
      <c r="I67" s="60"/>
    </row>
    <row r="68" spans="1:9" ht="21">
      <c r="A68" s="38" t="s">
        <v>108</v>
      </c>
      <c r="B68" s="45">
        <v>0</v>
      </c>
      <c r="C68" s="45"/>
      <c r="D68" s="45"/>
      <c r="E68" s="45"/>
      <c r="F68" s="45"/>
      <c r="G68" s="45"/>
      <c r="H68" s="45"/>
      <c r="I68" s="45"/>
    </row>
    <row r="69" spans="1:9" ht="21">
      <c r="A69" s="38" t="s">
        <v>109</v>
      </c>
      <c r="B69" s="45">
        <v>12000</v>
      </c>
      <c r="C69" s="45"/>
      <c r="D69" s="45"/>
      <c r="E69" s="45"/>
      <c r="F69" s="45"/>
      <c r="G69" s="45"/>
      <c r="H69" s="45"/>
      <c r="I69" s="45"/>
    </row>
    <row r="70" spans="1:9" ht="21">
      <c r="A70" s="38" t="s">
        <v>61</v>
      </c>
      <c r="B70" s="45">
        <v>3000</v>
      </c>
      <c r="C70" s="45"/>
      <c r="D70" s="45"/>
      <c r="E70" s="45"/>
      <c r="F70" s="45"/>
      <c r="G70" s="45"/>
      <c r="H70" s="45"/>
      <c r="I70" s="45"/>
    </row>
    <row r="71" spans="1:9" ht="21">
      <c r="A71" s="38" t="s">
        <v>110</v>
      </c>
      <c r="B71" s="45">
        <v>12480</v>
      </c>
      <c r="C71" s="45"/>
      <c r="D71" s="45"/>
      <c r="E71" s="45"/>
      <c r="F71" s="45"/>
      <c r="G71" s="45"/>
      <c r="H71" s="45"/>
      <c r="I71" s="45"/>
    </row>
    <row r="72" spans="1:9" s="30" customFormat="1" ht="21">
      <c r="A72" s="37" t="s">
        <v>16</v>
      </c>
      <c r="B72" s="123">
        <v>180000</v>
      </c>
      <c r="C72" s="44"/>
      <c r="D72" s="44"/>
      <c r="E72" s="44"/>
      <c r="F72" s="44"/>
      <c r="G72" s="44"/>
      <c r="H72" s="44"/>
      <c r="I72" s="44"/>
    </row>
    <row r="73" spans="1:9" s="30" customFormat="1" ht="21">
      <c r="A73" s="37" t="s">
        <v>17</v>
      </c>
      <c r="B73" s="123">
        <v>269960</v>
      </c>
      <c r="C73" s="44"/>
      <c r="D73" s="44"/>
      <c r="E73" s="44"/>
      <c r="F73" s="44"/>
      <c r="G73" s="44"/>
      <c r="H73" s="44"/>
      <c r="I73" s="44"/>
    </row>
    <row r="74" spans="1:9" ht="21">
      <c r="A74" s="40" t="s">
        <v>18</v>
      </c>
      <c r="B74" s="46" t="s">
        <v>111</v>
      </c>
      <c r="C74" s="46"/>
      <c r="D74" s="46"/>
      <c r="E74" s="46"/>
      <c r="F74" s="46"/>
      <c r="G74" s="46"/>
      <c r="H74" s="46"/>
      <c r="I74" s="45"/>
    </row>
    <row r="75" spans="1:9" s="30" customFormat="1" ht="30.75" customHeight="1" thickBot="1">
      <c r="A75" s="42" t="s">
        <v>62</v>
      </c>
      <c r="B75" s="61" t="e">
        <f aca="true" t="shared" si="7" ref="B75:I75">SUM(B73+B72+B66+B34+B26+B22+B18+B11+B4)</f>
        <v>#REF!</v>
      </c>
      <c r="C75" s="61">
        <f t="shared" si="7"/>
        <v>142656</v>
      </c>
      <c r="D75" s="61">
        <f t="shared" si="7"/>
        <v>147826</v>
      </c>
      <c r="E75" s="61">
        <f t="shared" si="7"/>
        <v>163666</v>
      </c>
      <c r="F75" s="61">
        <f t="shared" si="7"/>
        <v>218220</v>
      </c>
      <c r="G75" s="61">
        <f t="shared" si="7"/>
        <v>183912</v>
      </c>
      <c r="H75" s="61">
        <f t="shared" si="7"/>
        <v>189656</v>
      </c>
      <c r="I75" s="61">
        <f t="shared" si="7"/>
        <v>1045936</v>
      </c>
    </row>
    <row r="76" spans="1:9" ht="30.75" customHeight="1" thickTop="1">
      <c r="A76" s="62"/>
      <c r="B76" s="56"/>
      <c r="C76" s="56"/>
      <c r="D76" s="56"/>
      <c r="E76" s="56"/>
      <c r="F76" s="56"/>
      <c r="G76" s="56"/>
      <c r="H76" s="56"/>
      <c r="I76" s="56"/>
    </row>
    <row r="77" spans="1:9" ht="30.75" customHeight="1">
      <c r="A77" s="62"/>
      <c r="B77" s="56"/>
      <c r="C77" s="56"/>
      <c r="D77" s="56"/>
      <c r="E77" s="56"/>
      <c r="F77" s="56"/>
      <c r="G77" s="56"/>
      <c r="H77" s="56"/>
      <c r="I77" s="56"/>
    </row>
    <row r="78" spans="1:9" ht="31.5" customHeight="1">
      <c r="A78" s="62"/>
      <c r="B78" s="56"/>
      <c r="C78" s="56"/>
      <c r="D78" s="56"/>
      <c r="E78" s="56"/>
      <c r="F78" s="56"/>
      <c r="G78" s="56"/>
      <c r="H78" s="56"/>
      <c r="I78" s="56"/>
    </row>
    <row r="79" spans="1:9" ht="31.5" customHeight="1">
      <c r="A79" s="62"/>
      <c r="B79" s="56"/>
      <c r="C79" s="56"/>
      <c r="D79" s="56"/>
      <c r="E79" s="56"/>
      <c r="F79" s="56"/>
      <c r="G79" s="56"/>
      <c r="H79" s="56"/>
      <c r="I79" s="56"/>
    </row>
    <row r="80" spans="1:9" ht="31.5" customHeight="1">
      <c r="A80" s="62"/>
      <c r="B80" s="56"/>
      <c r="C80" s="56"/>
      <c r="D80" s="56"/>
      <c r="E80" s="56"/>
      <c r="F80" s="56"/>
      <c r="G80" s="56"/>
      <c r="H80" s="56"/>
      <c r="I80" s="56"/>
    </row>
    <row r="81" spans="1:9" ht="30.75" customHeight="1">
      <c r="A81" s="62"/>
      <c r="B81" s="56"/>
      <c r="C81" s="56"/>
      <c r="D81" s="56"/>
      <c r="E81" s="56"/>
      <c r="F81" s="56"/>
      <c r="G81" s="56"/>
      <c r="H81" s="56"/>
      <c r="I81" s="56"/>
    </row>
    <row r="82" spans="1:9" ht="21">
      <c r="A82" s="206" t="s">
        <v>245</v>
      </c>
      <c r="B82" s="206"/>
      <c r="C82" s="206"/>
      <c r="D82" s="206"/>
      <c r="E82" s="206"/>
      <c r="F82" s="206"/>
      <c r="G82" s="206"/>
      <c r="H82" s="206"/>
      <c r="I82" s="206"/>
    </row>
    <row r="83" spans="1:9" ht="21">
      <c r="A83" s="207" t="s">
        <v>77</v>
      </c>
      <c r="B83" s="207"/>
      <c r="C83" s="207"/>
      <c r="D83" s="207"/>
      <c r="E83" s="207"/>
      <c r="F83" s="207"/>
      <c r="G83" s="207"/>
      <c r="H83" s="207"/>
      <c r="I83" s="207"/>
    </row>
    <row r="84" spans="1:9" s="30" customFormat="1" ht="29.25" customHeight="1">
      <c r="A84" s="52" t="s">
        <v>3</v>
      </c>
      <c r="B84" s="52" t="s">
        <v>36</v>
      </c>
      <c r="C84" s="52" t="s">
        <v>63</v>
      </c>
      <c r="D84" s="52" t="s">
        <v>64</v>
      </c>
      <c r="E84" s="52" t="s">
        <v>65</v>
      </c>
      <c r="F84" s="52" t="s">
        <v>66</v>
      </c>
      <c r="G84" s="52" t="s">
        <v>67</v>
      </c>
      <c r="H84" s="52" t="s">
        <v>68</v>
      </c>
      <c r="I84" s="52" t="s">
        <v>5</v>
      </c>
    </row>
    <row r="85" spans="1:9" ht="21">
      <c r="A85" s="53" t="s">
        <v>9</v>
      </c>
      <c r="B85" s="49">
        <f>SUM(B86:B91)</f>
        <v>338491</v>
      </c>
      <c r="C85" s="50"/>
      <c r="D85" s="50"/>
      <c r="E85" s="50"/>
      <c r="F85" s="50"/>
      <c r="G85" s="50"/>
      <c r="H85" s="50"/>
      <c r="I85" s="50">
        <f>SUM(C85:H85)</f>
        <v>0</v>
      </c>
    </row>
    <row r="86" spans="1:9" ht="21">
      <c r="A86" s="38" t="s">
        <v>78</v>
      </c>
      <c r="B86" s="45"/>
      <c r="C86" s="45"/>
      <c r="D86" s="45"/>
      <c r="E86" s="45"/>
      <c r="F86" s="45"/>
      <c r="G86" s="45"/>
      <c r="H86" s="45"/>
      <c r="I86" s="50">
        <f aca="true" t="shared" si="8" ref="I86:I119">SUM(C86:H86)</f>
        <v>0</v>
      </c>
    </row>
    <row r="87" spans="1:9" ht="21">
      <c r="A87" s="38" t="s">
        <v>79</v>
      </c>
      <c r="B87" s="45">
        <v>17766</v>
      </c>
      <c r="C87" s="45">
        <v>294</v>
      </c>
      <c r="D87" s="45">
        <v>588</v>
      </c>
      <c r="E87" s="45"/>
      <c r="F87" s="45"/>
      <c r="G87" s="45"/>
      <c r="H87" s="45"/>
      <c r="I87" s="50">
        <f t="shared" si="8"/>
        <v>882</v>
      </c>
    </row>
    <row r="88" spans="1:9" ht="21">
      <c r="A88" s="38" t="s">
        <v>80</v>
      </c>
      <c r="B88" s="45">
        <v>0</v>
      </c>
      <c r="C88" s="45"/>
      <c r="D88" s="45"/>
      <c r="E88" s="45"/>
      <c r="F88" s="45"/>
      <c r="G88" s="45"/>
      <c r="H88" s="45"/>
      <c r="I88" s="50">
        <f t="shared" si="8"/>
        <v>0</v>
      </c>
    </row>
    <row r="89" spans="1:9" ht="21">
      <c r="A89" s="38" t="s">
        <v>81</v>
      </c>
      <c r="B89" s="45">
        <v>60000</v>
      </c>
      <c r="C89" s="45"/>
      <c r="D89" s="45"/>
      <c r="E89" s="45"/>
      <c r="F89" s="45"/>
      <c r="G89" s="45"/>
      <c r="H89" s="45"/>
      <c r="I89" s="50">
        <f t="shared" si="8"/>
        <v>0</v>
      </c>
    </row>
    <row r="90" spans="1:9" ht="21">
      <c r="A90" s="38" t="s">
        <v>82</v>
      </c>
      <c r="B90" s="45">
        <v>54995</v>
      </c>
      <c r="C90" s="45"/>
      <c r="D90" s="45"/>
      <c r="E90" s="45"/>
      <c r="F90" s="45"/>
      <c r="G90" s="45"/>
      <c r="H90" s="45"/>
      <c r="I90" s="50">
        <f t="shared" si="8"/>
        <v>0</v>
      </c>
    </row>
    <row r="91" spans="1:9" ht="21">
      <c r="A91" s="38" t="s">
        <v>83</v>
      </c>
      <c r="B91" s="45">
        <v>205730</v>
      </c>
      <c r="C91" s="45"/>
      <c r="D91" s="45"/>
      <c r="E91" s="45"/>
      <c r="F91" s="45"/>
      <c r="G91" s="45"/>
      <c r="H91" s="45"/>
      <c r="I91" s="50">
        <f t="shared" si="8"/>
        <v>0</v>
      </c>
    </row>
    <row r="92" spans="1:9" ht="21">
      <c r="A92" s="37" t="s">
        <v>43</v>
      </c>
      <c r="B92" s="44">
        <f>SUM(B93:B98)</f>
        <v>997890</v>
      </c>
      <c r="C92" s="44"/>
      <c r="D92" s="44"/>
      <c r="E92" s="44"/>
      <c r="F92" s="44"/>
      <c r="G92" s="44"/>
      <c r="H92" s="44"/>
      <c r="I92" s="44">
        <f>SUM(I93:I98)</f>
        <v>286004</v>
      </c>
    </row>
    <row r="93" spans="1:9" ht="21">
      <c r="A93" s="38" t="s">
        <v>84</v>
      </c>
      <c r="B93" s="45">
        <v>268800</v>
      </c>
      <c r="C93" s="45">
        <v>22400</v>
      </c>
      <c r="D93" s="45">
        <v>22400</v>
      </c>
      <c r="E93" s="45">
        <v>22400</v>
      </c>
      <c r="F93" s="45">
        <v>22400</v>
      </c>
      <c r="G93" s="45"/>
      <c r="H93" s="45"/>
      <c r="I93" s="50">
        <f t="shared" si="8"/>
        <v>89600</v>
      </c>
    </row>
    <row r="94" spans="1:9" ht="21">
      <c r="A94" s="38" t="s">
        <v>44</v>
      </c>
      <c r="B94" s="45">
        <v>461160</v>
      </c>
      <c r="C94" s="45">
        <f>14810+8000+5530+7121</f>
        <v>35461</v>
      </c>
      <c r="D94" s="45">
        <f>15530+8340+5730+7630</f>
        <v>37230</v>
      </c>
      <c r="E94" s="45">
        <v>36600</v>
      </c>
      <c r="F94" s="45">
        <v>36600</v>
      </c>
      <c r="G94" s="45"/>
      <c r="H94" s="45"/>
      <c r="I94" s="50">
        <f t="shared" si="8"/>
        <v>145891</v>
      </c>
    </row>
    <row r="95" spans="1:9" ht="21">
      <c r="A95" s="38" t="s">
        <v>45</v>
      </c>
      <c r="B95" s="45">
        <v>45840</v>
      </c>
      <c r="C95" s="45">
        <f>1000+1820+933</f>
        <v>3753</v>
      </c>
      <c r="D95" s="45">
        <f>1000+1720+1000</f>
        <v>3720</v>
      </c>
      <c r="E95" s="45">
        <v>3720</v>
      </c>
      <c r="F95" s="45">
        <v>3720</v>
      </c>
      <c r="G95" s="45"/>
      <c r="H95" s="45"/>
      <c r="I95" s="50">
        <f t="shared" si="8"/>
        <v>14913</v>
      </c>
    </row>
    <row r="96" spans="1:9" ht="21">
      <c r="A96" s="38" t="s">
        <v>85</v>
      </c>
      <c r="B96" s="45">
        <v>42000</v>
      </c>
      <c r="C96" s="45">
        <v>3500</v>
      </c>
      <c r="D96" s="45">
        <v>3500</v>
      </c>
      <c r="E96" s="45">
        <v>3500</v>
      </c>
      <c r="F96" s="45">
        <v>3500</v>
      </c>
      <c r="G96" s="45"/>
      <c r="H96" s="45"/>
      <c r="I96" s="50">
        <f t="shared" si="8"/>
        <v>14000</v>
      </c>
    </row>
    <row r="97" spans="1:9" ht="21">
      <c r="A97" s="38" t="s">
        <v>86</v>
      </c>
      <c r="B97" s="45">
        <v>64800</v>
      </c>
      <c r="C97" s="45">
        <v>5400</v>
      </c>
      <c r="D97" s="45">
        <v>5400</v>
      </c>
      <c r="E97" s="45">
        <v>5400</v>
      </c>
      <c r="F97" s="45">
        <v>5400</v>
      </c>
      <c r="G97" s="45"/>
      <c r="H97" s="45"/>
      <c r="I97" s="50">
        <f t="shared" si="8"/>
        <v>21600</v>
      </c>
    </row>
    <row r="98" spans="1:9" ht="21">
      <c r="A98" s="38" t="s">
        <v>190</v>
      </c>
      <c r="B98" s="45">
        <v>115290</v>
      </c>
      <c r="C98" s="45">
        <v>0</v>
      </c>
      <c r="D98" s="45">
        <v>0</v>
      </c>
      <c r="E98" s="45">
        <v>0</v>
      </c>
      <c r="F98" s="45">
        <v>0</v>
      </c>
      <c r="G98" s="45"/>
      <c r="H98" s="45"/>
      <c r="I98" s="50">
        <f t="shared" si="8"/>
        <v>0</v>
      </c>
    </row>
    <row r="99" spans="1:9" ht="21">
      <c r="A99" s="37" t="s">
        <v>11</v>
      </c>
      <c r="B99" s="44">
        <f>SUM(B100:B101)</f>
        <v>93600</v>
      </c>
      <c r="C99" s="44"/>
      <c r="D99" s="44"/>
      <c r="E99" s="44"/>
      <c r="F99" s="44"/>
      <c r="G99" s="44"/>
      <c r="H99" s="44"/>
      <c r="I99" s="44">
        <f>SUM(I100:I101)</f>
        <v>29550</v>
      </c>
    </row>
    <row r="100" spans="1:9" ht="21">
      <c r="A100" s="38" t="s">
        <v>46</v>
      </c>
      <c r="B100" s="45">
        <v>72720</v>
      </c>
      <c r="C100" s="45">
        <v>5610</v>
      </c>
      <c r="D100" s="45">
        <v>5910</v>
      </c>
      <c r="E100" s="45">
        <v>5760</v>
      </c>
      <c r="F100" s="45">
        <v>5760</v>
      </c>
      <c r="G100" s="45"/>
      <c r="H100" s="45"/>
      <c r="I100" s="50">
        <f t="shared" si="8"/>
        <v>23040</v>
      </c>
    </row>
    <row r="101" spans="1:9" ht="21">
      <c r="A101" s="38" t="s">
        <v>47</v>
      </c>
      <c r="B101" s="45">
        <v>20880</v>
      </c>
      <c r="C101" s="45">
        <v>1740</v>
      </c>
      <c r="D101" s="45">
        <v>1590</v>
      </c>
      <c r="E101" s="45">
        <v>1590</v>
      </c>
      <c r="F101" s="45">
        <v>1590</v>
      </c>
      <c r="G101" s="45"/>
      <c r="H101" s="45"/>
      <c r="I101" s="50">
        <f t="shared" si="8"/>
        <v>6510</v>
      </c>
    </row>
    <row r="102" spans="1:9" ht="21">
      <c r="A102" s="38" t="s">
        <v>190</v>
      </c>
      <c r="B102" s="45">
        <v>18180</v>
      </c>
      <c r="C102" s="45"/>
      <c r="D102" s="45"/>
      <c r="E102" s="45"/>
      <c r="F102" s="45"/>
      <c r="G102" s="45"/>
      <c r="H102" s="45"/>
      <c r="I102" s="50">
        <f t="shared" si="8"/>
        <v>0</v>
      </c>
    </row>
    <row r="103" spans="1:9" ht="21">
      <c r="A103" s="37" t="s">
        <v>12</v>
      </c>
      <c r="B103" s="44">
        <f>SUM(B104:B105)</f>
        <v>70800</v>
      </c>
      <c r="C103" s="44"/>
      <c r="D103" s="44"/>
      <c r="E103" s="44"/>
      <c r="F103" s="44"/>
      <c r="G103" s="44"/>
      <c r="H103" s="44"/>
      <c r="I103" s="44">
        <f>SUM(I104:I105)</f>
        <v>23520</v>
      </c>
    </row>
    <row r="104" spans="1:9" ht="21">
      <c r="A104" s="38" t="s">
        <v>48</v>
      </c>
      <c r="B104" s="45">
        <v>58800</v>
      </c>
      <c r="C104" s="45">
        <v>4880</v>
      </c>
      <c r="D104" s="45">
        <v>4880</v>
      </c>
      <c r="E104" s="45">
        <v>4880</v>
      </c>
      <c r="F104" s="45">
        <v>4880</v>
      </c>
      <c r="G104" s="45"/>
      <c r="H104" s="45"/>
      <c r="I104" s="50">
        <f t="shared" si="8"/>
        <v>19520</v>
      </c>
    </row>
    <row r="105" spans="1:9" ht="21">
      <c r="A105" s="38" t="s">
        <v>47</v>
      </c>
      <c r="B105" s="45">
        <v>12000</v>
      </c>
      <c r="C105" s="45">
        <v>1000</v>
      </c>
      <c r="D105" s="45">
        <v>1000</v>
      </c>
      <c r="E105" s="45">
        <v>1000</v>
      </c>
      <c r="F105" s="45">
        <v>1000</v>
      </c>
      <c r="G105" s="45"/>
      <c r="H105" s="45"/>
      <c r="I105" s="50">
        <f t="shared" si="8"/>
        <v>4000</v>
      </c>
    </row>
    <row r="106" spans="1:9" ht="21">
      <c r="A106" s="38" t="s">
        <v>190</v>
      </c>
      <c r="B106" s="45">
        <v>14640</v>
      </c>
      <c r="C106" s="45"/>
      <c r="D106" s="45"/>
      <c r="E106" s="45"/>
      <c r="F106" s="45"/>
      <c r="G106" s="45"/>
      <c r="H106" s="45"/>
      <c r="I106" s="50">
        <f t="shared" si="8"/>
        <v>0</v>
      </c>
    </row>
    <row r="107" spans="1:9" ht="21">
      <c r="A107" s="37" t="s">
        <v>13</v>
      </c>
      <c r="B107" s="44">
        <f>SUM(B108:B115)</f>
        <v>2293060</v>
      </c>
      <c r="C107" s="44"/>
      <c r="D107" s="44"/>
      <c r="E107" s="44"/>
      <c r="F107" s="44"/>
      <c r="G107" s="44"/>
      <c r="H107" s="44"/>
      <c r="I107" s="44">
        <f>SUM(I108:I115)</f>
        <v>521565</v>
      </c>
    </row>
    <row r="108" spans="1:9" ht="21">
      <c r="A108" s="38" t="s">
        <v>87</v>
      </c>
      <c r="B108" s="45">
        <v>1134660</v>
      </c>
      <c r="C108" s="45">
        <v>94500</v>
      </c>
      <c r="D108" s="45">
        <v>94500</v>
      </c>
      <c r="E108" s="45">
        <v>94550</v>
      </c>
      <c r="F108" s="45">
        <v>94550</v>
      </c>
      <c r="G108" s="45"/>
      <c r="H108" s="45"/>
      <c r="I108" s="50">
        <f t="shared" si="8"/>
        <v>378100</v>
      </c>
    </row>
    <row r="109" spans="1:9" ht="21">
      <c r="A109" s="38" t="s">
        <v>88</v>
      </c>
      <c r="B109" s="45">
        <v>72000</v>
      </c>
      <c r="C109" s="45"/>
      <c r="D109" s="45"/>
      <c r="E109" s="45">
        <v>10800</v>
      </c>
      <c r="F109" s="45"/>
      <c r="G109" s="45"/>
      <c r="H109" s="45"/>
      <c r="I109" s="50">
        <f t="shared" si="8"/>
        <v>10800</v>
      </c>
    </row>
    <row r="110" spans="1:9" ht="21">
      <c r="A110" s="38" t="s">
        <v>89</v>
      </c>
      <c r="B110" s="45">
        <v>20000</v>
      </c>
      <c r="C110" s="45"/>
      <c r="D110" s="45"/>
      <c r="E110" s="45"/>
      <c r="F110" s="45"/>
      <c r="G110" s="45"/>
      <c r="H110" s="45"/>
      <c r="I110" s="50">
        <f t="shared" si="8"/>
        <v>0</v>
      </c>
    </row>
    <row r="111" spans="1:9" ht="21">
      <c r="A111" s="38" t="s">
        <v>50</v>
      </c>
      <c r="B111" s="45">
        <v>40000</v>
      </c>
      <c r="C111" s="45">
        <v>160</v>
      </c>
      <c r="D111" s="45"/>
      <c r="E111" s="45">
        <v>300</v>
      </c>
      <c r="F111" s="45">
        <v>300</v>
      </c>
      <c r="G111" s="45"/>
      <c r="H111" s="45"/>
      <c r="I111" s="50">
        <f t="shared" si="8"/>
        <v>760</v>
      </c>
    </row>
    <row r="112" spans="1:9" ht="21">
      <c r="A112" s="38" t="s">
        <v>51</v>
      </c>
      <c r="B112" s="45">
        <v>36000</v>
      </c>
      <c r="C112" s="45">
        <v>2000</v>
      </c>
      <c r="D112" s="45">
        <v>2000</v>
      </c>
      <c r="E112" s="45">
        <v>2000</v>
      </c>
      <c r="F112" s="45">
        <v>2000</v>
      </c>
      <c r="G112" s="45"/>
      <c r="H112" s="45"/>
      <c r="I112" s="50">
        <f t="shared" si="8"/>
        <v>8000</v>
      </c>
    </row>
    <row r="113" spans="1:9" ht="21">
      <c r="A113" s="38" t="s">
        <v>90</v>
      </c>
      <c r="B113" s="45">
        <v>50000</v>
      </c>
      <c r="C113" s="45"/>
      <c r="D113" s="45"/>
      <c r="E113" s="45"/>
      <c r="F113" s="45"/>
      <c r="G113" s="45">
        <v>2500</v>
      </c>
      <c r="H113" s="45"/>
      <c r="I113" s="50">
        <f t="shared" si="8"/>
        <v>2500</v>
      </c>
    </row>
    <row r="114" spans="1:9" ht="21">
      <c r="A114" s="38" t="s">
        <v>52</v>
      </c>
      <c r="B114" s="45">
        <v>30000</v>
      </c>
      <c r="C114" s="45"/>
      <c r="D114" s="45"/>
      <c r="E114" s="45">
        <v>600</v>
      </c>
      <c r="F114" s="45"/>
      <c r="G114" s="45"/>
      <c r="H114" s="45"/>
      <c r="I114" s="50">
        <f>SUM(C114:H114)</f>
        <v>600</v>
      </c>
    </row>
    <row r="115" spans="1:9" ht="21">
      <c r="A115" s="37" t="s">
        <v>14</v>
      </c>
      <c r="B115" s="44">
        <f>SUM(B116+B117+B118+B119+B124+B125+B126+B127+B128+B129+B130+B131+B132+B133+B134+B135)</f>
        <v>910400</v>
      </c>
      <c r="C115" s="44"/>
      <c r="D115" s="44"/>
      <c r="E115" s="44"/>
      <c r="F115" s="44"/>
      <c r="G115" s="44"/>
      <c r="H115" s="44"/>
      <c r="I115" s="44">
        <f>SUM(I116+I117+I118+I119+I124+I125+I126+I127+I128+I129+I130+I131+I132+I133+I134+I135)</f>
        <v>120805</v>
      </c>
    </row>
    <row r="116" spans="1:9" ht="21">
      <c r="A116" s="38" t="s">
        <v>53</v>
      </c>
      <c r="B116" s="45">
        <v>60000</v>
      </c>
      <c r="C116" s="45">
        <f>13500+1400+1500</f>
        <v>16400</v>
      </c>
      <c r="D116" s="45">
        <v>1200</v>
      </c>
      <c r="E116" s="45"/>
      <c r="F116" s="45"/>
      <c r="G116" s="45"/>
      <c r="H116" s="45"/>
      <c r="I116" s="50">
        <f>SUM(C116:H116)</f>
        <v>17600</v>
      </c>
    </row>
    <row r="117" spans="1:9" ht="21">
      <c r="A117" s="38" t="s">
        <v>54</v>
      </c>
      <c r="B117" s="45">
        <v>30000</v>
      </c>
      <c r="C117" s="45"/>
      <c r="D117" s="45"/>
      <c r="E117" s="45">
        <v>4735</v>
      </c>
      <c r="F117" s="45">
        <v>4500</v>
      </c>
      <c r="G117" s="45"/>
      <c r="H117" s="45"/>
      <c r="I117" s="50">
        <f t="shared" si="8"/>
        <v>9235</v>
      </c>
    </row>
    <row r="118" spans="1:9" ht="21">
      <c r="A118" s="38" t="s">
        <v>55</v>
      </c>
      <c r="B118" s="45">
        <v>20000</v>
      </c>
      <c r="C118" s="45"/>
      <c r="D118" s="45"/>
      <c r="E118" s="45"/>
      <c r="F118" s="45"/>
      <c r="G118" s="45"/>
      <c r="H118" s="45"/>
      <c r="I118" s="50">
        <f t="shared" si="8"/>
        <v>0</v>
      </c>
    </row>
    <row r="119" spans="1:9" ht="21">
      <c r="A119" s="41" t="s">
        <v>56</v>
      </c>
      <c r="B119" s="45">
        <v>200000</v>
      </c>
      <c r="C119" s="46">
        <v>7616</v>
      </c>
      <c r="D119" s="46">
        <v>60000</v>
      </c>
      <c r="E119" s="46">
        <f>3100+3100+14354</f>
        <v>20554</v>
      </c>
      <c r="F119" s="46">
        <v>5800</v>
      </c>
      <c r="G119" s="46"/>
      <c r="H119" s="46"/>
      <c r="I119" s="46">
        <f t="shared" si="8"/>
        <v>93970</v>
      </c>
    </row>
    <row r="120" spans="2:9" ht="21">
      <c r="B120" s="63"/>
      <c r="C120" s="64"/>
      <c r="D120" s="64"/>
      <c r="E120" s="64"/>
      <c r="F120" s="64"/>
      <c r="G120" s="64"/>
      <c r="H120" s="64"/>
      <c r="I120" s="64"/>
    </row>
    <row r="121" spans="3:9" ht="21">
      <c r="C121" s="64"/>
      <c r="D121" s="64"/>
      <c r="E121" s="64"/>
      <c r="F121" s="64"/>
      <c r="G121" s="64"/>
      <c r="H121" s="64"/>
      <c r="I121" s="64"/>
    </row>
    <row r="122" spans="3:9" ht="21">
      <c r="C122" s="64"/>
      <c r="D122" s="64"/>
      <c r="E122" s="64"/>
      <c r="F122" s="64"/>
      <c r="G122" s="64"/>
      <c r="H122" s="64"/>
      <c r="I122" s="64"/>
    </row>
    <row r="123" spans="1:9" ht="21">
      <c r="A123" s="36" t="s">
        <v>3</v>
      </c>
      <c r="B123" s="36" t="s">
        <v>36</v>
      </c>
      <c r="C123" s="65" t="s">
        <v>63</v>
      </c>
      <c r="D123" s="65" t="s">
        <v>64</v>
      </c>
      <c r="E123" s="65" t="s">
        <v>65</v>
      </c>
      <c r="F123" s="65" t="s">
        <v>66</v>
      </c>
      <c r="G123" s="65" t="s">
        <v>67</v>
      </c>
      <c r="H123" s="65" t="s">
        <v>68</v>
      </c>
      <c r="I123" s="65" t="s">
        <v>5</v>
      </c>
    </row>
    <row r="124" spans="1:9" ht="21">
      <c r="A124" s="58" t="s">
        <v>271</v>
      </c>
      <c r="B124" s="146">
        <v>20000</v>
      </c>
      <c r="C124" s="59"/>
      <c r="D124" s="59"/>
      <c r="E124" s="59"/>
      <c r="F124" s="59">
        <v>20000</v>
      </c>
      <c r="G124" s="59"/>
      <c r="H124" s="59"/>
      <c r="I124" s="59"/>
    </row>
    <row r="125" spans="1:9" ht="21">
      <c r="A125" s="38" t="s">
        <v>91</v>
      </c>
      <c r="B125" s="45">
        <v>100000</v>
      </c>
      <c r="C125" s="45"/>
      <c r="D125" s="45"/>
      <c r="E125" s="45"/>
      <c r="F125" s="45"/>
      <c r="G125" s="45"/>
      <c r="H125" s="45"/>
      <c r="I125" s="59"/>
    </row>
    <row r="126" spans="1:9" ht="21">
      <c r="A126" s="38" t="s">
        <v>92</v>
      </c>
      <c r="B126" s="45">
        <v>50000</v>
      </c>
      <c r="C126" s="45"/>
      <c r="D126" s="45">
        <v>48960</v>
      </c>
      <c r="E126" s="45"/>
      <c r="F126" s="45"/>
      <c r="G126" s="45"/>
      <c r="H126" s="45"/>
      <c r="I126" s="59"/>
    </row>
    <row r="127" spans="1:9" ht="21">
      <c r="A127" s="38" t="s">
        <v>93</v>
      </c>
      <c r="B127" s="45">
        <v>5000</v>
      </c>
      <c r="C127" s="45"/>
      <c r="D127" s="45"/>
      <c r="E127" s="45"/>
      <c r="F127" s="45"/>
      <c r="G127" s="45"/>
      <c r="H127" s="45"/>
      <c r="I127" s="59"/>
    </row>
    <row r="128" spans="1:9" ht="21">
      <c r="A128" s="38" t="s">
        <v>94</v>
      </c>
      <c r="B128" s="45">
        <v>8400</v>
      </c>
      <c r="C128" s="45"/>
      <c r="D128" s="45">
        <v>5005</v>
      </c>
      <c r="E128" s="45"/>
      <c r="F128" s="45"/>
      <c r="G128" s="45"/>
      <c r="H128" s="45"/>
      <c r="I128" s="59"/>
    </row>
    <row r="129" spans="1:9" ht="21">
      <c r="A129" s="38" t="s">
        <v>95</v>
      </c>
      <c r="B129" s="45">
        <v>5000</v>
      </c>
      <c r="C129" s="45"/>
      <c r="D129" s="45"/>
      <c r="E129" s="45"/>
      <c r="F129" s="45"/>
      <c r="G129" s="45"/>
      <c r="H129" s="45"/>
      <c r="I129" s="59"/>
    </row>
    <row r="130" spans="1:9" ht="21">
      <c r="A130" s="38" t="s">
        <v>96</v>
      </c>
      <c r="B130" s="45">
        <v>20000</v>
      </c>
      <c r="C130" s="45"/>
      <c r="D130" s="45"/>
      <c r="E130" s="45"/>
      <c r="F130" s="45"/>
      <c r="G130" s="45"/>
      <c r="H130" s="45"/>
      <c r="I130" s="59"/>
    </row>
    <row r="131" spans="1:9" ht="21">
      <c r="A131" s="38" t="s">
        <v>268</v>
      </c>
      <c r="B131" s="45">
        <v>50000</v>
      </c>
      <c r="C131" s="45"/>
      <c r="D131" s="45"/>
      <c r="E131" s="45"/>
      <c r="F131" s="45"/>
      <c r="G131" s="45"/>
      <c r="H131" s="45"/>
      <c r="I131" s="59"/>
    </row>
    <row r="132" spans="1:9" ht="21">
      <c r="A132" s="38" t="s">
        <v>98</v>
      </c>
      <c r="B132" s="45">
        <v>162000</v>
      </c>
      <c r="C132" s="45"/>
      <c r="D132" s="45">
        <v>81000</v>
      </c>
      <c r="E132" s="45"/>
      <c r="F132" s="45">
        <v>40500</v>
      </c>
      <c r="G132" s="45"/>
      <c r="H132" s="45"/>
      <c r="I132" s="59"/>
    </row>
    <row r="133" spans="1:9" ht="21">
      <c r="A133" s="38" t="s">
        <v>99</v>
      </c>
      <c r="B133" s="45">
        <v>120000</v>
      </c>
      <c r="C133" s="45"/>
      <c r="D133" s="45">
        <v>60000</v>
      </c>
      <c r="E133" s="45"/>
      <c r="F133" s="45">
        <v>30000</v>
      </c>
      <c r="G133" s="45"/>
      <c r="H133" s="45"/>
      <c r="I133" s="59"/>
    </row>
    <row r="134" spans="1:9" ht="21">
      <c r="A134" s="38" t="s">
        <v>100</v>
      </c>
      <c r="B134" s="45">
        <v>20000</v>
      </c>
      <c r="C134" s="45"/>
      <c r="D134" s="45"/>
      <c r="E134" s="45"/>
      <c r="F134" s="45"/>
      <c r="G134" s="45"/>
      <c r="H134" s="45"/>
      <c r="I134" s="59"/>
    </row>
    <row r="135" spans="1:9" ht="21">
      <c r="A135" s="38" t="s">
        <v>269</v>
      </c>
      <c r="B135" s="45">
        <v>40000</v>
      </c>
      <c r="C135" s="45"/>
      <c r="D135" s="45"/>
      <c r="E135" s="45">
        <v>18200</v>
      </c>
      <c r="F135" s="45"/>
      <c r="G135" s="45">
        <v>6500</v>
      </c>
      <c r="H135" s="45"/>
      <c r="I135" s="59"/>
    </row>
    <row r="136" spans="1:9" s="30" customFormat="1" ht="21">
      <c r="A136" s="38" t="s">
        <v>270</v>
      </c>
      <c r="B136" s="45">
        <v>37500</v>
      </c>
      <c r="C136" s="44"/>
      <c r="D136" s="44"/>
      <c r="E136" s="44"/>
      <c r="F136" s="44"/>
      <c r="G136" s="44"/>
      <c r="H136" s="44"/>
      <c r="I136" s="44"/>
    </row>
    <row r="137" spans="1:9" s="30" customFormat="1" ht="21">
      <c r="A137" s="37" t="s">
        <v>57</v>
      </c>
      <c r="B137" s="44">
        <f>SUM(B138:B143)</f>
        <v>85000</v>
      </c>
      <c r="C137" s="44"/>
      <c r="D137" s="44"/>
      <c r="E137" s="44"/>
      <c r="F137" s="44"/>
      <c r="G137" s="44"/>
      <c r="H137" s="44"/>
      <c r="I137" s="147"/>
    </row>
    <row r="138" spans="1:9" ht="21">
      <c r="A138" s="38" t="s">
        <v>102</v>
      </c>
      <c r="B138" s="45">
        <v>50000</v>
      </c>
      <c r="C138" s="45"/>
      <c r="D138" s="45"/>
      <c r="E138" s="45"/>
      <c r="F138" s="45"/>
      <c r="G138" s="45"/>
      <c r="H138" s="45"/>
      <c r="I138" s="59"/>
    </row>
    <row r="139" spans="1:9" ht="21">
      <c r="A139" s="38" t="s">
        <v>103</v>
      </c>
      <c r="B139" s="45">
        <v>5000</v>
      </c>
      <c r="C139" s="45"/>
      <c r="D139" s="45"/>
      <c r="E139" s="45"/>
      <c r="F139" s="45"/>
      <c r="G139" s="45"/>
      <c r="H139" s="45"/>
      <c r="I139" s="59"/>
    </row>
    <row r="140" spans="1:9" ht="21">
      <c r="A140" s="38" t="s">
        <v>104</v>
      </c>
      <c r="B140" s="45">
        <v>5000</v>
      </c>
      <c r="C140" s="45"/>
      <c r="D140" s="45"/>
      <c r="E140" s="45"/>
      <c r="F140" s="45"/>
      <c r="G140" s="45"/>
      <c r="H140" s="45"/>
      <c r="I140" s="59"/>
    </row>
    <row r="141" spans="1:9" ht="21">
      <c r="A141" s="38" t="s">
        <v>105</v>
      </c>
      <c r="B141" s="45">
        <v>10000</v>
      </c>
      <c r="C141" s="45"/>
      <c r="D141" s="45"/>
      <c r="E141" s="45"/>
      <c r="F141" s="45"/>
      <c r="G141" s="45"/>
      <c r="H141" s="45"/>
      <c r="I141" s="59"/>
    </row>
    <row r="142" spans="1:9" ht="21">
      <c r="A142" s="38" t="s">
        <v>106</v>
      </c>
      <c r="B142" s="45">
        <v>5000</v>
      </c>
      <c r="C142" s="45"/>
      <c r="D142" s="45"/>
      <c r="E142" s="45"/>
      <c r="F142" s="45"/>
      <c r="G142" s="45"/>
      <c r="H142" s="45"/>
      <c r="I142" s="59"/>
    </row>
    <row r="143" spans="1:9" ht="21">
      <c r="A143" s="38" t="s">
        <v>107</v>
      </c>
      <c r="B143" s="45">
        <v>10000</v>
      </c>
      <c r="C143" s="45"/>
      <c r="D143" s="45"/>
      <c r="E143" s="45"/>
      <c r="F143" s="45"/>
      <c r="G143" s="45"/>
      <c r="H143" s="45"/>
      <c r="I143" s="59"/>
    </row>
    <row r="144" spans="1:9" ht="21">
      <c r="A144" s="37" t="s">
        <v>15</v>
      </c>
      <c r="B144" s="44">
        <f>SUM(B145:B149)</f>
        <v>77480</v>
      </c>
      <c r="C144" s="45"/>
      <c r="D144" s="45"/>
      <c r="E144" s="45"/>
      <c r="F144" s="45"/>
      <c r="G144" s="45"/>
      <c r="H144" s="45"/>
      <c r="I144" s="59"/>
    </row>
    <row r="145" spans="1:9" ht="21">
      <c r="A145" s="38" t="s">
        <v>60</v>
      </c>
      <c r="B145" s="45">
        <v>50000</v>
      </c>
      <c r="C145" s="60">
        <v>3021.1</v>
      </c>
      <c r="D145" s="60">
        <v>2947.64</v>
      </c>
      <c r="E145" s="60">
        <v>1986.27</v>
      </c>
      <c r="F145" s="60">
        <v>2819.78</v>
      </c>
      <c r="G145" s="60"/>
      <c r="H145" s="60"/>
      <c r="I145" s="66"/>
    </row>
    <row r="146" spans="1:9" ht="21">
      <c r="A146" s="38" t="s">
        <v>108</v>
      </c>
      <c r="B146" s="45">
        <v>0</v>
      </c>
      <c r="C146" s="45"/>
      <c r="D146" s="45"/>
      <c r="E146" s="45"/>
      <c r="F146" s="45"/>
      <c r="G146" s="45"/>
      <c r="H146" s="45"/>
      <c r="I146" s="59"/>
    </row>
    <row r="147" spans="1:9" ht="21">
      <c r="A147" s="38" t="s">
        <v>109</v>
      </c>
      <c r="B147" s="45">
        <v>12000</v>
      </c>
      <c r="C147" s="45"/>
      <c r="D147" s="45"/>
      <c r="E147" s="45">
        <v>3210</v>
      </c>
      <c r="F147" s="45"/>
      <c r="G147" s="45"/>
      <c r="H147" s="45"/>
      <c r="I147" s="59"/>
    </row>
    <row r="148" spans="1:9" ht="21">
      <c r="A148" s="38" t="s">
        <v>61</v>
      </c>
      <c r="B148" s="45">
        <v>3000</v>
      </c>
      <c r="C148" s="45"/>
      <c r="D148" s="45"/>
      <c r="E148" s="45"/>
      <c r="F148" s="45"/>
      <c r="G148" s="45"/>
      <c r="H148" s="45"/>
      <c r="I148" s="59"/>
    </row>
    <row r="149" spans="1:9" ht="21">
      <c r="A149" s="38" t="s">
        <v>110</v>
      </c>
      <c r="B149" s="45">
        <v>12480</v>
      </c>
      <c r="C149" s="45"/>
      <c r="D149" s="45"/>
      <c r="E149" s="45"/>
      <c r="F149" s="45"/>
      <c r="G149" s="45"/>
      <c r="H149" s="45"/>
      <c r="I149" s="59"/>
    </row>
    <row r="150" spans="1:9" s="30" customFormat="1" ht="21">
      <c r="A150" s="37" t="s">
        <v>16</v>
      </c>
      <c r="B150" s="44">
        <v>180000</v>
      </c>
      <c r="C150" s="44"/>
      <c r="D150" s="44">
        <f>SUM(D151:D155)</f>
        <v>60000</v>
      </c>
      <c r="E150" s="44">
        <f>SUM(E151:E155)</f>
        <v>32000</v>
      </c>
      <c r="F150" s="44">
        <f>SUM(F151:F155)</f>
        <v>30000</v>
      </c>
      <c r="G150" s="44">
        <f>SUM(G151:G155)</f>
        <v>0</v>
      </c>
      <c r="H150" s="44">
        <f>SUM(H151:H155)</f>
        <v>0</v>
      </c>
      <c r="I150" s="67"/>
    </row>
    <row r="151" spans="1:9" s="30" customFormat="1" ht="21">
      <c r="A151" s="38" t="s">
        <v>265</v>
      </c>
      <c r="B151" s="44"/>
      <c r="C151" s="44"/>
      <c r="D151" s="44">
        <v>10000</v>
      </c>
      <c r="E151" s="44"/>
      <c r="F151" s="44"/>
      <c r="G151" s="44"/>
      <c r="H151" s="44"/>
      <c r="I151" s="67"/>
    </row>
    <row r="152" spans="1:9" s="30" customFormat="1" ht="21">
      <c r="A152" s="38" t="s">
        <v>266</v>
      </c>
      <c r="B152" s="44"/>
      <c r="C152" s="44"/>
      <c r="D152" s="44">
        <v>50000</v>
      </c>
      <c r="E152" s="44"/>
      <c r="F152" s="44"/>
      <c r="G152" s="44"/>
      <c r="H152" s="44"/>
      <c r="I152" s="67"/>
    </row>
    <row r="153" spans="1:9" s="30" customFormat="1" ht="21">
      <c r="A153" s="38" t="s">
        <v>272</v>
      </c>
      <c r="B153" s="44"/>
      <c r="C153" s="44"/>
      <c r="D153" s="44"/>
      <c r="E153" s="44">
        <v>12000</v>
      </c>
      <c r="F153" s="44"/>
      <c r="G153" s="44"/>
      <c r="H153" s="44"/>
      <c r="I153" s="67"/>
    </row>
    <row r="154" spans="1:9" s="30" customFormat="1" ht="21">
      <c r="A154" s="38" t="s">
        <v>273</v>
      </c>
      <c r="B154" s="44"/>
      <c r="C154" s="44"/>
      <c r="D154" s="44"/>
      <c r="E154" s="44">
        <v>20000</v>
      </c>
      <c r="F154" s="44"/>
      <c r="G154" s="44"/>
      <c r="H154" s="44"/>
      <c r="I154" s="67"/>
    </row>
    <row r="155" spans="1:9" s="30" customFormat="1" ht="21">
      <c r="A155" s="38" t="s">
        <v>274</v>
      </c>
      <c r="B155" s="44"/>
      <c r="C155" s="44"/>
      <c r="D155" s="44"/>
      <c r="E155" s="44"/>
      <c r="F155" s="44">
        <v>30000</v>
      </c>
      <c r="G155" s="44"/>
      <c r="H155" s="44"/>
      <c r="I155" s="67"/>
    </row>
    <row r="156" spans="1:9" s="30" customFormat="1" ht="21">
      <c r="A156" s="37" t="s">
        <v>17</v>
      </c>
      <c r="B156" s="44">
        <v>266960</v>
      </c>
      <c r="C156" s="44"/>
      <c r="D156" s="44"/>
      <c r="E156" s="44"/>
      <c r="F156" s="44">
        <f>225460+14574</f>
        <v>240034</v>
      </c>
      <c r="G156" s="44"/>
      <c r="H156" s="44"/>
      <c r="I156" s="67"/>
    </row>
    <row r="157" spans="1:9" ht="21">
      <c r="A157" s="40" t="s">
        <v>18</v>
      </c>
      <c r="B157" s="46" t="s">
        <v>111</v>
      </c>
      <c r="C157" s="46"/>
      <c r="D157" s="46"/>
      <c r="E157" s="46"/>
      <c r="F157" s="46"/>
      <c r="G157" s="46"/>
      <c r="H157" s="46"/>
      <c r="I157" s="68"/>
    </row>
    <row r="158" spans="1:9" ht="30.75" customHeight="1" thickBot="1">
      <c r="A158" s="42" t="s">
        <v>62</v>
      </c>
      <c r="B158" s="61">
        <f aca="true" t="shared" si="9" ref="B158:I158">SUM(B156+B150+B144+B116+B108+B104+B100+B93+B86)</f>
        <v>2119420</v>
      </c>
      <c r="C158" s="61">
        <f t="shared" si="9"/>
        <v>143790</v>
      </c>
      <c r="D158" s="61">
        <f t="shared" si="9"/>
        <v>188890</v>
      </c>
      <c r="E158" s="61">
        <f t="shared" si="9"/>
        <v>159590</v>
      </c>
      <c r="F158" s="61">
        <f t="shared" si="9"/>
        <v>397624</v>
      </c>
      <c r="G158" s="61">
        <f t="shared" si="9"/>
        <v>0</v>
      </c>
      <c r="H158" s="61">
        <f t="shared" si="9"/>
        <v>0</v>
      </c>
      <c r="I158" s="61">
        <f t="shared" si="9"/>
        <v>527860</v>
      </c>
    </row>
    <row r="159" ht="21.75" thickTop="1"/>
  </sheetData>
  <sheetProtection/>
  <mergeCells count="5">
    <mergeCell ref="A1:I1"/>
    <mergeCell ref="A2:I2"/>
    <mergeCell ref="A82:I82"/>
    <mergeCell ref="A83:I83"/>
    <mergeCell ref="A43:I43"/>
  </mergeCells>
  <printOptions/>
  <pageMargins left="0.47" right="0.13" top="0.31" bottom="0.5" header="0.2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</dc:creator>
  <cp:keywords/>
  <dc:description/>
  <cp:lastModifiedBy>Administrator</cp:lastModifiedBy>
  <cp:lastPrinted>2019-06-13T02:59:35Z</cp:lastPrinted>
  <dcterms:created xsi:type="dcterms:W3CDTF">2005-08-18T05:08:58Z</dcterms:created>
  <dcterms:modified xsi:type="dcterms:W3CDTF">2019-06-13T03:00:29Z</dcterms:modified>
  <cp:category/>
  <cp:version/>
  <cp:contentType/>
  <cp:contentStatus/>
</cp:coreProperties>
</file>